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erdlab\Dropbox\RESEARCH\Gebel experiments\Probe data MayJuneAug 2022\To ERA\"/>
    </mc:Choice>
  </mc:AlternateContent>
  <bookViews>
    <workbookView xWindow="0" yWindow="0" windowWidth="20490" windowHeight="7160" firstSheet="2" activeTab="5"/>
  </bookViews>
  <sheets>
    <sheet name="1st set July 2019Elan all elems" sheetId="6" r:id="rId1"/>
    <sheet name="1st set July 2019iCAP sideros" sheetId="5" r:id="rId2"/>
    <sheet name="2nd set Sept 2019Elan sideros" sheetId="12" r:id="rId3"/>
    <sheet name="2nd set Sept 2019iCAP sideros" sheetId="13" r:id="rId4"/>
    <sheet name="2nd set Oct 2019Elan all elems" sheetId="11" r:id="rId5"/>
    <sheet name="Gebel data summary" sheetId="8" r:id="rId6"/>
    <sheet name="PLOT" sheetId="9" r:id="rId7"/>
  </sheets>
  <calcPr calcId="162913"/>
</workbook>
</file>

<file path=xl/calcChain.xml><?xml version="1.0" encoding="utf-8"?>
<calcChain xmlns="http://schemas.openxmlformats.org/spreadsheetml/2006/main">
  <c r="E133" i="8" l="1"/>
  <c r="F133" i="8"/>
  <c r="G133" i="8"/>
  <c r="E134" i="8"/>
  <c r="F134" i="8"/>
  <c r="G134" i="8"/>
  <c r="D134" i="8"/>
  <c r="D133" i="8"/>
  <c r="D136" i="8" l="1"/>
  <c r="E136" i="8"/>
  <c r="F136" i="8"/>
  <c r="G136" i="8"/>
  <c r="C136" i="8"/>
  <c r="B136" i="8"/>
  <c r="G92" i="8" l="1"/>
  <c r="D92" i="8"/>
  <c r="G94" i="8"/>
  <c r="G95" i="8"/>
  <c r="G96" i="8"/>
  <c r="G93" i="8"/>
  <c r="F94" i="8"/>
  <c r="F95" i="8"/>
  <c r="F96" i="8"/>
  <c r="F93" i="8"/>
  <c r="D94" i="8"/>
  <c r="D95" i="8"/>
  <c r="D96" i="8"/>
  <c r="D93" i="8"/>
  <c r="E94" i="8"/>
  <c r="E95" i="8"/>
  <c r="E96" i="8"/>
  <c r="E93" i="8"/>
  <c r="AO57" i="8"/>
  <c r="AO58" i="8"/>
  <c r="AO59" i="8"/>
  <c r="AO56" i="8"/>
  <c r="M74" i="8" l="1"/>
  <c r="D89" i="8"/>
  <c r="D88" i="8"/>
  <c r="R63" i="8"/>
  <c r="D63" i="8"/>
  <c r="D69" i="8"/>
  <c r="D66" i="8"/>
  <c r="AH82" i="8" l="1"/>
  <c r="AH83" i="8"/>
  <c r="AH84" i="8"/>
  <c r="AH81" i="8"/>
  <c r="AG82" i="8"/>
  <c r="AG83" i="8"/>
  <c r="AG84" i="8"/>
  <c r="AG81" i="8"/>
  <c r="AF82" i="8"/>
  <c r="AF83" i="8"/>
  <c r="AF84" i="8"/>
  <c r="AF81" i="8"/>
  <c r="AE82" i="8"/>
  <c r="AE83" i="8"/>
  <c r="AE84" i="8"/>
  <c r="AE81" i="8"/>
  <c r="AD82" i="8"/>
  <c r="AD83" i="8"/>
  <c r="AD84" i="8"/>
  <c r="AD81" i="8"/>
  <c r="AC82" i="8"/>
  <c r="AC83" i="8"/>
  <c r="AC84" i="8"/>
  <c r="AC81" i="8"/>
  <c r="AB82" i="8"/>
  <c r="AB84" i="8"/>
  <c r="AB81" i="8"/>
  <c r="AA82" i="8"/>
  <c r="AA83" i="8"/>
  <c r="AA84" i="8"/>
  <c r="AA81" i="8"/>
  <c r="Z82" i="8"/>
  <c r="Z83" i="8"/>
  <c r="Z84" i="8"/>
  <c r="Z81" i="8"/>
  <c r="Y82" i="8"/>
  <c r="Y83" i="8"/>
  <c r="Y84" i="8"/>
  <c r="Y81" i="8"/>
  <c r="W82" i="8"/>
  <c r="W83" i="8"/>
  <c r="W84" i="8"/>
  <c r="W81" i="8"/>
  <c r="V82" i="8"/>
  <c r="V83" i="8"/>
  <c r="V84" i="8"/>
  <c r="V81" i="8"/>
  <c r="U82" i="8"/>
  <c r="U83" i="8"/>
  <c r="U84" i="8"/>
  <c r="U81" i="8"/>
  <c r="T82" i="8"/>
  <c r="T83" i="8"/>
  <c r="T84" i="8"/>
  <c r="T81" i="8"/>
  <c r="S82" i="8"/>
  <c r="S83" i="8"/>
  <c r="S84" i="8"/>
  <c r="S81" i="8"/>
  <c r="R82" i="8"/>
  <c r="R83" i="8"/>
  <c r="R84" i="8"/>
  <c r="R81" i="8"/>
  <c r="Q82" i="8"/>
  <c r="Q83" i="8"/>
  <c r="Q84" i="8"/>
  <c r="Q81" i="8"/>
  <c r="P82" i="8"/>
  <c r="P83" i="8"/>
  <c r="P84" i="8"/>
  <c r="P81" i="8"/>
  <c r="O82" i="8"/>
  <c r="O83" i="8"/>
  <c r="O84" i="8"/>
  <c r="O81" i="8"/>
  <c r="N82" i="8"/>
  <c r="N83" i="8"/>
  <c r="N84" i="8"/>
  <c r="N81" i="8"/>
  <c r="N79" i="8"/>
  <c r="N75" i="8"/>
  <c r="N76" i="8"/>
  <c r="N77" i="8"/>
  <c r="N78" i="8"/>
  <c r="N74" i="8"/>
  <c r="M82" i="8"/>
  <c r="M83" i="8"/>
  <c r="M84" i="8"/>
  <c r="M81" i="8"/>
  <c r="L82" i="8"/>
  <c r="L83" i="8"/>
  <c r="L84" i="8"/>
  <c r="L81" i="8"/>
  <c r="K82" i="8"/>
  <c r="K83" i="8"/>
  <c r="K84" i="8"/>
  <c r="K81" i="8"/>
  <c r="J82" i="8"/>
  <c r="J83" i="8"/>
  <c r="J84" i="8"/>
  <c r="J81" i="8"/>
  <c r="J78" i="8"/>
  <c r="I82" i="8"/>
  <c r="I83" i="8"/>
  <c r="I84" i="8"/>
  <c r="I81" i="8"/>
  <c r="I75" i="8"/>
  <c r="H75" i="8"/>
  <c r="H82" i="8"/>
  <c r="H83" i="8"/>
  <c r="H84" i="8"/>
  <c r="H81" i="8"/>
  <c r="G82" i="8"/>
  <c r="G83" i="8"/>
  <c r="G84" i="8"/>
  <c r="G81" i="8"/>
  <c r="F82" i="8"/>
  <c r="F83" i="8"/>
  <c r="F84" i="8"/>
  <c r="F81" i="8"/>
  <c r="E82" i="8"/>
  <c r="E83" i="8"/>
  <c r="E84" i="8"/>
  <c r="E81" i="8"/>
  <c r="D79" i="8"/>
  <c r="E79" i="8"/>
  <c r="F79" i="8"/>
  <c r="G79" i="8"/>
  <c r="H79" i="8"/>
  <c r="I79" i="8"/>
  <c r="J79" i="8"/>
  <c r="K79" i="8"/>
  <c r="L79" i="8"/>
  <c r="M79" i="8"/>
  <c r="O79" i="8"/>
  <c r="P79" i="8"/>
  <c r="Q79" i="8"/>
  <c r="R79" i="8"/>
  <c r="S79" i="8"/>
  <c r="T79" i="8"/>
  <c r="U79" i="8"/>
  <c r="V79" i="8"/>
  <c r="W79" i="8"/>
  <c r="X79" i="8"/>
  <c r="Y79" i="8"/>
  <c r="Z79" i="8"/>
  <c r="AA79" i="8"/>
  <c r="AB79" i="8"/>
  <c r="AC79" i="8"/>
  <c r="AD79" i="8"/>
  <c r="AE79" i="8"/>
  <c r="AF79" i="8"/>
  <c r="AG79" i="8"/>
  <c r="AH79" i="8"/>
  <c r="D81" i="8"/>
  <c r="D82" i="8"/>
  <c r="D83" i="8"/>
  <c r="D84" i="8"/>
  <c r="C82" i="8"/>
  <c r="C83" i="8"/>
  <c r="C84" i="8"/>
  <c r="A82" i="8"/>
  <c r="A83" i="8"/>
  <c r="A84" i="8"/>
  <c r="A81" i="8"/>
  <c r="C81" i="8"/>
  <c r="C79" i="8"/>
  <c r="AV69" i="8" l="1"/>
  <c r="AV68" i="8"/>
  <c r="AV67" i="8"/>
  <c r="AV66" i="8"/>
  <c r="BL69" i="8"/>
  <c r="BL68" i="8"/>
  <c r="BL67" i="8"/>
  <c r="BL66" i="8"/>
  <c r="BI69" i="8"/>
  <c r="BI68" i="8"/>
  <c r="BI67" i="8"/>
  <c r="BI66" i="8"/>
  <c r="BH69" i="8"/>
  <c r="BH68" i="8"/>
  <c r="BH67" i="8"/>
  <c r="BH66" i="8"/>
  <c r="BF69" i="8"/>
  <c r="BF68" i="8"/>
  <c r="BF67" i="8"/>
  <c r="BF66" i="8"/>
  <c r="BC69" i="8"/>
  <c r="BC68" i="8"/>
  <c r="BC67" i="8"/>
  <c r="BC66" i="8"/>
  <c r="BB69" i="8"/>
  <c r="BB68" i="8"/>
  <c r="BB67" i="8"/>
  <c r="BB66" i="8"/>
  <c r="AZ69" i="8"/>
  <c r="AZ68" i="8"/>
  <c r="AZ67" i="8"/>
  <c r="AZ66" i="8"/>
  <c r="AX69" i="8"/>
  <c r="AX68" i="8"/>
  <c r="AX67" i="8"/>
  <c r="AX66" i="8"/>
  <c r="AT69" i="8"/>
  <c r="AT68" i="8"/>
  <c r="AT67" i="8"/>
  <c r="AT66" i="8"/>
  <c r="AP69" i="8"/>
  <c r="AP68" i="8"/>
  <c r="AP67" i="8"/>
  <c r="AP66" i="8"/>
  <c r="AO69" i="8"/>
  <c r="X84" i="8" s="1"/>
  <c r="AO68" i="8"/>
  <c r="X83" i="8" s="1"/>
  <c r="AO67" i="8"/>
  <c r="X82" i="8" s="1"/>
  <c r="AO66" i="8"/>
  <c r="X81" i="8" s="1"/>
  <c r="BE69" i="8"/>
  <c r="BE68" i="8"/>
  <c r="BE67" i="8"/>
  <c r="BE66" i="8"/>
  <c r="BD69" i="8"/>
  <c r="BD68" i="8"/>
  <c r="BD67" i="8"/>
  <c r="BD66" i="8"/>
  <c r="AW69" i="8"/>
  <c r="AW68" i="8"/>
  <c r="AW67" i="8"/>
  <c r="AW66" i="8"/>
  <c r="AU67" i="8"/>
  <c r="AU66" i="8"/>
  <c r="AU69" i="8"/>
  <c r="AU68" i="8"/>
  <c r="AS69" i="8"/>
  <c r="AS68" i="8"/>
  <c r="AS67" i="8"/>
  <c r="AS66" i="8"/>
  <c r="AR69" i="8"/>
  <c r="AR68" i="8"/>
  <c r="AR67" i="8"/>
  <c r="AR66" i="8"/>
  <c r="AQ69" i="8"/>
  <c r="AQ68" i="8"/>
  <c r="AQ67" i="8"/>
  <c r="AQ66" i="8"/>
  <c r="AN69" i="8"/>
  <c r="AN68" i="8"/>
  <c r="AN67" i="8"/>
  <c r="AN66" i="8"/>
  <c r="AM69" i="8"/>
  <c r="AM68" i="8"/>
  <c r="AM67" i="8"/>
  <c r="AM66" i="8"/>
  <c r="AL69" i="8"/>
  <c r="AL68" i="8"/>
  <c r="AL67" i="8"/>
  <c r="AL66" i="8"/>
  <c r="AI69" i="8"/>
  <c r="AI68" i="8"/>
  <c r="AI67" i="8"/>
  <c r="AI66" i="8"/>
  <c r="AH69" i="8"/>
  <c r="AH68" i="8"/>
  <c r="AH67" i="8"/>
  <c r="AH66" i="8"/>
  <c r="AF69" i="8"/>
  <c r="AF68" i="8"/>
  <c r="AF67" i="8"/>
  <c r="AF66" i="8"/>
  <c r="AE69" i="8"/>
  <c r="AE68" i="8"/>
  <c r="AE67" i="8"/>
  <c r="AE66" i="8"/>
  <c r="AA69" i="8"/>
  <c r="AA68" i="8"/>
  <c r="AA67" i="8"/>
  <c r="AA66" i="8"/>
  <c r="Y69" i="8"/>
  <c r="Y68" i="8"/>
  <c r="Y67" i="8"/>
  <c r="Y66" i="8"/>
  <c r="W69" i="8"/>
  <c r="W68" i="8"/>
  <c r="W67" i="8"/>
  <c r="W66" i="8"/>
  <c r="T69" i="8"/>
  <c r="T68" i="8"/>
  <c r="T67" i="8"/>
  <c r="T66" i="8"/>
  <c r="R69" i="8"/>
  <c r="R68" i="8"/>
  <c r="R67" i="8"/>
  <c r="R66" i="8"/>
  <c r="P69" i="8"/>
  <c r="P68" i="8"/>
  <c r="P67" i="8"/>
  <c r="P66" i="8"/>
  <c r="O69" i="8"/>
  <c r="O68" i="8"/>
  <c r="O67" i="8"/>
  <c r="O66" i="8"/>
  <c r="M69" i="8"/>
  <c r="M68" i="8"/>
  <c r="M67" i="8"/>
  <c r="M66" i="8"/>
  <c r="L69" i="8"/>
  <c r="L68" i="8"/>
  <c r="L67" i="8"/>
  <c r="L66" i="8"/>
  <c r="J69" i="8"/>
  <c r="J68" i="8"/>
  <c r="J67" i="8"/>
  <c r="J66" i="8"/>
  <c r="I69" i="8"/>
  <c r="I68" i="8"/>
  <c r="I67" i="8"/>
  <c r="I66" i="8"/>
  <c r="G69" i="8"/>
  <c r="G68" i="8"/>
  <c r="G67" i="8"/>
  <c r="G66" i="8"/>
  <c r="F69" i="8"/>
  <c r="F68" i="8"/>
  <c r="F67" i="8"/>
  <c r="F66" i="8"/>
  <c r="D68" i="8"/>
  <c r="D67" i="8"/>
  <c r="C69" i="8"/>
  <c r="C68" i="8"/>
  <c r="C67" i="8"/>
  <c r="C66" i="8"/>
  <c r="R76" i="8" l="1"/>
  <c r="S76" i="8"/>
  <c r="T76" i="8"/>
  <c r="U76" i="8"/>
  <c r="V76" i="8"/>
  <c r="W76" i="8"/>
  <c r="X76" i="8"/>
  <c r="Y76" i="8"/>
  <c r="Z76" i="8"/>
  <c r="AA76" i="8"/>
  <c r="AB76" i="8"/>
  <c r="AC76" i="8"/>
  <c r="AD76" i="8"/>
  <c r="AE76" i="8"/>
  <c r="AF76" i="8"/>
  <c r="AG76" i="8"/>
  <c r="AH76" i="8"/>
  <c r="R77" i="8"/>
  <c r="S77" i="8"/>
  <c r="T77" i="8"/>
  <c r="U77" i="8"/>
  <c r="V77" i="8"/>
  <c r="W77" i="8"/>
  <c r="X77" i="8"/>
  <c r="Y77" i="8"/>
  <c r="Z77" i="8"/>
  <c r="AA77" i="8"/>
  <c r="AB77" i="8"/>
  <c r="AC77" i="8"/>
  <c r="AD77" i="8"/>
  <c r="AE77" i="8"/>
  <c r="AF77" i="8"/>
  <c r="AG77" i="8"/>
  <c r="AH77" i="8"/>
  <c r="R78" i="8"/>
  <c r="S78" i="8"/>
  <c r="T78" i="8"/>
  <c r="U78" i="8"/>
  <c r="V78" i="8"/>
  <c r="W78" i="8"/>
  <c r="X78" i="8"/>
  <c r="Y78" i="8"/>
  <c r="Z78" i="8"/>
  <c r="AA78" i="8"/>
  <c r="AB78" i="8"/>
  <c r="AC78" i="8"/>
  <c r="AD78" i="8"/>
  <c r="AE78" i="8"/>
  <c r="AF78" i="8"/>
  <c r="AG78" i="8"/>
  <c r="AH78" i="8"/>
  <c r="S75" i="8"/>
  <c r="T75" i="8"/>
  <c r="U75" i="8"/>
  <c r="V75" i="8"/>
  <c r="W75" i="8"/>
  <c r="X75" i="8"/>
  <c r="Y75" i="8"/>
  <c r="Z75" i="8"/>
  <c r="AA75" i="8"/>
  <c r="AB75" i="8"/>
  <c r="AC75" i="8"/>
  <c r="AD75" i="8"/>
  <c r="AE75" i="8"/>
  <c r="AF75" i="8"/>
  <c r="AG75" i="8"/>
  <c r="AH75" i="8"/>
  <c r="X73" i="8"/>
  <c r="R75" i="8"/>
  <c r="Q75" i="8"/>
  <c r="Q76" i="8"/>
  <c r="Q77" i="8"/>
  <c r="Q78" i="8"/>
  <c r="P75" i="8"/>
  <c r="P76" i="8"/>
  <c r="P77" i="8"/>
  <c r="P78" i="8"/>
  <c r="O75" i="8"/>
  <c r="O76" i="8"/>
  <c r="O77" i="8"/>
  <c r="O78" i="8"/>
  <c r="M75" i="8"/>
  <c r="M76" i="8"/>
  <c r="M77" i="8"/>
  <c r="M78" i="8"/>
  <c r="L75" i="8"/>
  <c r="L76" i="8"/>
  <c r="L77" i="8"/>
  <c r="L78" i="8"/>
  <c r="K75" i="8"/>
  <c r="K76" i="8"/>
  <c r="K77" i="8"/>
  <c r="K78" i="8"/>
  <c r="J75" i="8"/>
  <c r="J76" i="8"/>
  <c r="J77" i="8"/>
  <c r="I76" i="8"/>
  <c r="I77" i="8"/>
  <c r="I78" i="8"/>
  <c r="H76" i="8"/>
  <c r="H77" i="8"/>
  <c r="H78" i="8"/>
  <c r="G75" i="8"/>
  <c r="G76" i="8"/>
  <c r="G77" i="8"/>
  <c r="G78" i="8"/>
  <c r="F75" i="8"/>
  <c r="F76" i="8"/>
  <c r="F77" i="8"/>
  <c r="F78" i="8"/>
  <c r="E75" i="8"/>
  <c r="E76" i="8"/>
  <c r="E77" i="8"/>
  <c r="E78" i="8"/>
  <c r="D75" i="8"/>
  <c r="D76" i="8"/>
  <c r="D77" i="8"/>
  <c r="D78" i="8"/>
  <c r="C75" i="8"/>
  <c r="C76" i="8"/>
  <c r="C77" i="8"/>
  <c r="C78" i="8"/>
  <c r="E74" i="8"/>
  <c r="F74" i="8"/>
  <c r="G74" i="8"/>
  <c r="H74" i="8"/>
  <c r="I74" i="8"/>
  <c r="J74" i="8"/>
  <c r="K74" i="8"/>
  <c r="L74" i="8"/>
  <c r="O74" i="8"/>
  <c r="P74" i="8"/>
  <c r="Q74" i="8"/>
  <c r="D74" i="8"/>
  <c r="C74" i="8"/>
  <c r="D73" i="8"/>
  <c r="E73" i="8"/>
  <c r="G73" i="8"/>
  <c r="H73" i="8"/>
  <c r="I73" i="8"/>
  <c r="J73" i="8"/>
  <c r="K73" i="8"/>
  <c r="L73" i="8"/>
  <c r="M73" i="8"/>
  <c r="O73" i="8"/>
  <c r="P73" i="8"/>
  <c r="Q73" i="8"/>
  <c r="C73" i="8"/>
  <c r="AB65" i="8"/>
  <c r="AA61" i="8"/>
  <c r="E61" i="8"/>
  <c r="F61" i="8"/>
  <c r="G61" i="8"/>
  <c r="H61" i="8"/>
  <c r="I61" i="8"/>
  <c r="J61" i="8"/>
  <c r="K61" i="8"/>
  <c r="L61" i="8"/>
  <c r="M61" i="8"/>
  <c r="N61" i="8"/>
  <c r="O61" i="8"/>
  <c r="P61" i="8"/>
  <c r="Q61" i="8"/>
  <c r="R61" i="8"/>
  <c r="S61" i="8"/>
  <c r="T61" i="8"/>
  <c r="U61" i="8"/>
  <c r="V61" i="8"/>
  <c r="W61" i="8"/>
  <c r="X61" i="8"/>
  <c r="Y61" i="8"/>
  <c r="Z61" i="8"/>
  <c r="D61" i="8"/>
  <c r="AT56" i="8" l="1"/>
  <c r="AU56" i="8"/>
  <c r="AV56" i="8"/>
  <c r="AW56" i="8"/>
  <c r="AX56" i="8"/>
  <c r="AY56" i="8"/>
  <c r="AZ56" i="8"/>
  <c r="BA56" i="8"/>
  <c r="BB56" i="8"/>
  <c r="BC56" i="8"/>
  <c r="BD56" i="8"/>
  <c r="BE56" i="8"/>
  <c r="BF56" i="8"/>
  <c r="BG56" i="8"/>
  <c r="BH56" i="8"/>
  <c r="BI56" i="8"/>
  <c r="BJ56" i="8"/>
  <c r="BK56" i="8"/>
  <c r="BL56" i="8"/>
  <c r="BM56" i="8"/>
  <c r="BN56" i="8"/>
  <c r="BO56" i="8"/>
  <c r="BP56" i="8"/>
  <c r="BQ56" i="8"/>
  <c r="BR56" i="8"/>
  <c r="BS56" i="8"/>
  <c r="BT56" i="8"/>
  <c r="BU56" i="8"/>
  <c r="BV56" i="8"/>
  <c r="BW56" i="8"/>
  <c r="BX56" i="8"/>
  <c r="BY56" i="8"/>
  <c r="BZ56" i="8"/>
  <c r="CA56" i="8"/>
  <c r="CB56" i="8"/>
  <c r="CC56" i="8"/>
  <c r="CD56" i="8"/>
  <c r="CE56" i="8"/>
  <c r="CF56" i="8"/>
  <c r="CG56" i="8"/>
  <c r="CH56" i="8"/>
  <c r="CI56" i="8"/>
  <c r="CJ56" i="8"/>
  <c r="AT57" i="8"/>
  <c r="AU57" i="8"/>
  <c r="AV57" i="8"/>
  <c r="AW57" i="8"/>
  <c r="AX57" i="8"/>
  <c r="AY57" i="8"/>
  <c r="AZ57" i="8"/>
  <c r="BA57" i="8"/>
  <c r="BB57" i="8"/>
  <c r="BC57" i="8"/>
  <c r="BD57" i="8"/>
  <c r="BE57" i="8"/>
  <c r="BF57" i="8"/>
  <c r="BG57" i="8"/>
  <c r="BH57" i="8"/>
  <c r="BI57" i="8"/>
  <c r="BJ57" i="8"/>
  <c r="BK57" i="8"/>
  <c r="BL57" i="8"/>
  <c r="BM57" i="8"/>
  <c r="BN57" i="8"/>
  <c r="BO57" i="8"/>
  <c r="BP57" i="8"/>
  <c r="BQ57" i="8"/>
  <c r="BR57" i="8"/>
  <c r="BS57" i="8"/>
  <c r="BT57" i="8"/>
  <c r="BU57" i="8"/>
  <c r="BV57" i="8"/>
  <c r="BW57" i="8"/>
  <c r="BX57" i="8"/>
  <c r="BY57" i="8"/>
  <c r="BZ57" i="8"/>
  <c r="CA57" i="8"/>
  <c r="CB57" i="8"/>
  <c r="CC57" i="8"/>
  <c r="CD57" i="8"/>
  <c r="CE57" i="8"/>
  <c r="CF57" i="8"/>
  <c r="CG57" i="8"/>
  <c r="CH57" i="8"/>
  <c r="CI57" i="8"/>
  <c r="CJ57" i="8"/>
  <c r="AT58" i="8"/>
  <c r="AU58" i="8"/>
  <c r="AV58" i="8"/>
  <c r="AW58" i="8"/>
  <c r="AX58" i="8"/>
  <c r="AY58" i="8"/>
  <c r="AZ58" i="8"/>
  <c r="BA58" i="8"/>
  <c r="BB58" i="8"/>
  <c r="BC58" i="8"/>
  <c r="BD58" i="8"/>
  <c r="BE58" i="8"/>
  <c r="BF58" i="8"/>
  <c r="BG58" i="8"/>
  <c r="BH58" i="8"/>
  <c r="BI58" i="8"/>
  <c r="BJ58" i="8"/>
  <c r="BK58" i="8"/>
  <c r="BL58" i="8"/>
  <c r="BM58" i="8"/>
  <c r="BN58" i="8"/>
  <c r="BO58" i="8"/>
  <c r="BP58" i="8"/>
  <c r="BQ58" i="8"/>
  <c r="BR58" i="8"/>
  <c r="BS58" i="8"/>
  <c r="BT58" i="8"/>
  <c r="BU58" i="8"/>
  <c r="BV58" i="8"/>
  <c r="BW58" i="8"/>
  <c r="BX58" i="8"/>
  <c r="BY58" i="8"/>
  <c r="BZ58" i="8"/>
  <c r="CA58" i="8"/>
  <c r="CB58" i="8"/>
  <c r="CC58" i="8"/>
  <c r="CD58" i="8"/>
  <c r="CE58" i="8"/>
  <c r="CF58" i="8"/>
  <c r="CG58" i="8"/>
  <c r="CH58" i="8"/>
  <c r="CI58" i="8"/>
  <c r="CJ58" i="8"/>
  <c r="AT59" i="8"/>
  <c r="AT60" i="8" s="1"/>
  <c r="AU59" i="8"/>
  <c r="AU60" i="8" s="1"/>
  <c r="AV59" i="8"/>
  <c r="AV60" i="8" s="1"/>
  <c r="AW59" i="8"/>
  <c r="AX59" i="8"/>
  <c r="AX60" i="8" s="1"/>
  <c r="AY59" i="8"/>
  <c r="AZ59" i="8"/>
  <c r="AZ60" i="8" s="1"/>
  <c r="BA59" i="8"/>
  <c r="BB59" i="8"/>
  <c r="BB60" i="8" s="1"/>
  <c r="BC59" i="8"/>
  <c r="BC60" i="8" s="1"/>
  <c r="BD59" i="8"/>
  <c r="BD60" i="8" s="1"/>
  <c r="BE59" i="8"/>
  <c r="BF59" i="8"/>
  <c r="BF60" i="8" s="1"/>
  <c r="BG59" i="8"/>
  <c r="BH59" i="8"/>
  <c r="BH60" i="8" s="1"/>
  <c r="BI59" i="8"/>
  <c r="BJ59" i="8"/>
  <c r="BK59" i="8"/>
  <c r="BL59" i="8"/>
  <c r="BL60" i="8" s="1"/>
  <c r="BM59" i="8"/>
  <c r="BN59" i="8"/>
  <c r="BO59" i="8"/>
  <c r="BP59" i="8"/>
  <c r="BQ59" i="8"/>
  <c r="BR59" i="8"/>
  <c r="BS59" i="8"/>
  <c r="BT59" i="8"/>
  <c r="BU59" i="8"/>
  <c r="BV59" i="8"/>
  <c r="BW59" i="8"/>
  <c r="BX59" i="8"/>
  <c r="BY59" i="8"/>
  <c r="BZ59" i="8"/>
  <c r="CA59" i="8"/>
  <c r="CA60" i="8" s="1"/>
  <c r="CB59" i="8"/>
  <c r="CC59" i="8"/>
  <c r="CD59" i="8"/>
  <c r="CD60" i="8" s="1"/>
  <c r="CE59" i="8"/>
  <c r="CE60" i="8" s="1"/>
  <c r="CF59" i="8"/>
  <c r="CG59" i="8"/>
  <c r="CH59" i="8"/>
  <c r="CI59" i="8"/>
  <c r="CJ59" i="8"/>
  <c r="AU53" i="8"/>
  <c r="AV53" i="8"/>
  <c r="AW53" i="8"/>
  <c r="BD53" i="8"/>
  <c r="BD55" i="8" s="1"/>
  <c r="BE53" i="8"/>
  <c r="CA53" i="8"/>
  <c r="CB53" i="8"/>
  <c r="CC53" i="8"/>
  <c r="CC55" i="8" s="1"/>
  <c r="CD53" i="8"/>
  <c r="CE53" i="8"/>
  <c r="CG53" i="8"/>
  <c r="AU54" i="8"/>
  <c r="AV54" i="8"/>
  <c r="AW54" i="8"/>
  <c r="BD54" i="8"/>
  <c r="BE54" i="8"/>
  <c r="CA54" i="8"/>
  <c r="CB54" i="8"/>
  <c r="CC54" i="8"/>
  <c r="CD54" i="8"/>
  <c r="CE54" i="8"/>
  <c r="CG54" i="8"/>
  <c r="AQ57" i="8"/>
  <c r="AQ58" i="8"/>
  <c r="AQ59" i="8"/>
  <c r="AQ53" i="8"/>
  <c r="AQ54" i="8"/>
  <c r="AR57" i="8"/>
  <c r="AR58" i="8"/>
  <c r="AR59" i="8"/>
  <c r="AR53" i="8"/>
  <c r="AR54" i="8"/>
  <c r="AS57" i="8"/>
  <c r="AS58" i="8"/>
  <c r="AS59" i="8"/>
  <c r="AS53" i="8"/>
  <c r="AS54" i="8"/>
  <c r="AS56" i="8"/>
  <c r="AT52" i="8"/>
  <c r="AU52" i="8"/>
  <c r="AV52" i="8"/>
  <c r="AW52" i="8"/>
  <c r="AX52" i="8"/>
  <c r="AY52" i="8"/>
  <c r="AZ52" i="8"/>
  <c r="BA52" i="8"/>
  <c r="BB52" i="8"/>
  <c r="BC52" i="8"/>
  <c r="BD52" i="8"/>
  <c r="BE52" i="8"/>
  <c r="BF52" i="8"/>
  <c r="BG52" i="8"/>
  <c r="BH52" i="8"/>
  <c r="BI52" i="8"/>
  <c r="BJ52" i="8"/>
  <c r="BK52" i="8"/>
  <c r="BL52" i="8"/>
  <c r="BM52" i="8"/>
  <c r="BN52" i="8"/>
  <c r="BO52" i="8"/>
  <c r="BP52" i="8"/>
  <c r="BQ52" i="8"/>
  <c r="BR52" i="8"/>
  <c r="BS52" i="8"/>
  <c r="BT52" i="8"/>
  <c r="BU52" i="8"/>
  <c r="BV52" i="8"/>
  <c r="BW52" i="8"/>
  <c r="BX52" i="8"/>
  <c r="BY52" i="8"/>
  <c r="BZ52" i="8"/>
  <c r="CA52" i="8"/>
  <c r="CB52" i="8"/>
  <c r="CC52" i="8"/>
  <c r="CD52" i="8"/>
  <c r="CE52" i="8"/>
  <c r="CF52" i="8"/>
  <c r="CG52" i="8"/>
  <c r="CH52" i="8"/>
  <c r="CI52" i="8"/>
  <c r="CJ52" i="8"/>
  <c r="AS52" i="8"/>
  <c r="AR56" i="8"/>
  <c r="AQ56" i="8"/>
  <c r="AP57" i="8"/>
  <c r="AP58" i="8"/>
  <c r="AP59" i="8"/>
  <c r="AP56" i="8"/>
  <c r="AP52" i="8"/>
  <c r="AD52" i="8"/>
  <c r="AE52" i="8"/>
  <c r="AF52" i="8"/>
  <c r="AG52" i="8"/>
  <c r="AH52" i="8"/>
  <c r="AI52" i="8"/>
  <c r="AJ52" i="8"/>
  <c r="AK52" i="8"/>
  <c r="AL52" i="8"/>
  <c r="AM52" i="8"/>
  <c r="AN52" i="8"/>
  <c r="AC52" i="8"/>
  <c r="AO60" i="8"/>
  <c r="AF56" i="8"/>
  <c r="AG56" i="8"/>
  <c r="AH56" i="8"/>
  <c r="AI56" i="8"/>
  <c r="AJ56" i="8"/>
  <c r="AK56" i="8"/>
  <c r="AL56" i="8"/>
  <c r="AM56" i="8"/>
  <c r="AN56" i="8"/>
  <c r="AF57" i="8"/>
  <c r="AG57" i="8"/>
  <c r="AH57" i="8"/>
  <c r="AI57" i="8"/>
  <c r="AJ57" i="8"/>
  <c r="AK57" i="8"/>
  <c r="AL57" i="8"/>
  <c r="AM57" i="8"/>
  <c r="AN57" i="8"/>
  <c r="AF58" i="8"/>
  <c r="AG58" i="8"/>
  <c r="AH58" i="8"/>
  <c r="AI58" i="8"/>
  <c r="AJ58" i="8"/>
  <c r="AK58" i="8"/>
  <c r="AL58" i="8"/>
  <c r="AM58" i="8"/>
  <c r="AN58" i="8"/>
  <c r="AF59" i="8"/>
  <c r="AF60" i="8" s="1"/>
  <c r="AG59" i="8"/>
  <c r="AH59" i="8"/>
  <c r="AI59" i="8"/>
  <c r="AI60" i="8" s="1"/>
  <c r="AJ59" i="8"/>
  <c r="AK59" i="8"/>
  <c r="AL59" i="8"/>
  <c r="AM59" i="8"/>
  <c r="AM60" i="8" s="1"/>
  <c r="AN59" i="8"/>
  <c r="AN60" i="8" s="1"/>
  <c r="AN53" i="8"/>
  <c r="AN54" i="8"/>
  <c r="AE57" i="8"/>
  <c r="AE58" i="8"/>
  <c r="AE59" i="8"/>
  <c r="AE60" i="8" s="1"/>
  <c r="AE56" i="8"/>
  <c r="AC57" i="8"/>
  <c r="AC58" i="8"/>
  <c r="AC59" i="8"/>
  <c r="AC56" i="8"/>
  <c r="AR22" i="8"/>
  <c r="AR23" i="8"/>
  <c r="AR24" i="8"/>
  <c r="AR25" i="8" s="1"/>
  <c r="AR21" i="8"/>
  <c r="AQ22" i="8"/>
  <c r="AQ23" i="8"/>
  <c r="AQ24" i="8"/>
  <c r="AQ25" i="8" s="1"/>
  <c r="AQ21" i="8"/>
  <c r="AO22" i="8"/>
  <c r="AO23" i="8"/>
  <c r="AO24" i="8"/>
  <c r="AO25" i="8" s="1"/>
  <c r="AO21" i="8"/>
  <c r="AN42" i="8"/>
  <c r="AS42" i="8"/>
  <c r="AW42" i="8"/>
  <c r="AV42" i="8"/>
  <c r="AU42" i="8"/>
  <c r="BE42" i="8"/>
  <c r="BD42" i="8"/>
  <c r="CB42" i="8"/>
  <c r="CA42" i="8"/>
  <c r="CE42" i="8"/>
  <c r="CD42" i="8"/>
  <c r="CG42" i="8"/>
  <c r="CC42" i="8"/>
  <c r="AR42" i="8"/>
  <c r="AQ42" i="8"/>
  <c r="CJ42" i="8"/>
  <c r="CI42" i="8"/>
  <c r="CH42" i="8"/>
  <c r="CF42" i="8"/>
  <c r="BZ42" i="8"/>
  <c r="BY42" i="8"/>
  <c r="BX42" i="8"/>
  <c r="BW42" i="8"/>
  <c r="BV42" i="8"/>
  <c r="BU42" i="8"/>
  <c r="BS42" i="8"/>
  <c r="BR42" i="8"/>
  <c r="BQ42" i="8"/>
  <c r="BP42" i="8"/>
  <c r="BO42" i="8"/>
  <c r="BN42" i="8"/>
  <c r="BM42" i="8"/>
  <c r="BL42" i="8"/>
  <c r="BK42" i="8"/>
  <c r="BC42" i="8"/>
  <c r="BB42" i="8"/>
  <c r="BA42" i="8"/>
  <c r="AZ42" i="8"/>
  <c r="AY42" i="8"/>
  <c r="AT42" i="8"/>
  <c r="AP42" i="8"/>
  <c r="AO42" i="8"/>
  <c r="AM42" i="8"/>
  <c r="AL42" i="8"/>
  <c r="AK42" i="8"/>
  <c r="AJ42" i="8"/>
  <c r="AI42" i="8"/>
  <c r="AH42" i="8"/>
  <c r="AG42" i="8"/>
  <c r="AF42" i="8"/>
  <c r="AD42" i="8"/>
  <c r="AC42" i="8"/>
  <c r="BO25" i="8"/>
  <c r="AE21" i="8"/>
  <c r="AF21" i="8"/>
  <c r="AG21" i="8"/>
  <c r="AH21" i="8"/>
  <c r="AI21" i="8"/>
  <c r="AJ21" i="8"/>
  <c r="AK21" i="8"/>
  <c r="AL21" i="8"/>
  <c r="AM21" i="8"/>
  <c r="AN21" i="8"/>
  <c r="AP21" i="8"/>
  <c r="AS21" i="8"/>
  <c r="AT21" i="8"/>
  <c r="AU21" i="8"/>
  <c r="AV21" i="8"/>
  <c r="AW21" i="8"/>
  <c r="AX21" i="8"/>
  <c r="AY21" i="8"/>
  <c r="AZ21" i="8"/>
  <c r="BA21" i="8"/>
  <c r="BB21" i="8"/>
  <c r="BC21" i="8"/>
  <c r="BD21" i="8"/>
  <c r="BE21" i="8"/>
  <c r="BF21" i="8"/>
  <c r="BG21" i="8"/>
  <c r="BH21" i="8"/>
  <c r="BI21" i="8"/>
  <c r="BJ21" i="8"/>
  <c r="BK21" i="8"/>
  <c r="BL21" i="8"/>
  <c r="BM21" i="8"/>
  <c r="BN21" i="8"/>
  <c r="BO21" i="8"/>
  <c r="BP21" i="8"/>
  <c r="BQ21" i="8"/>
  <c r="BR21" i="8"/>
  <c r="BS21" i="8"/>
  <c r="BT21" i="8"/>
  <c r="BU21" i="8"/>
  <c r="BV21" i="8"/>
  <c r="BW21" i="8"/>
  <c r="BX21" i="8"/>
  <c r="BY21" i="8"/>
  <c r="BZ21" i="8"/>
  <c r="CA21" i="8"/>
  <c r="CB21" i="8"/>
  <c r="CC21" i="8"/>
  <c r="CD21" i="8"/>
  <c r="CE21" i="8"/>
  <c r="CF21" i="8"/>
  <c r="CG21" i="8"/>
  <c r="CH21" i="8"/>
  <c r="CI21" i="8"/>
  <c r="CJ21" i="8"/>
  <c r="CK21" i="8"/>
  <c r="CL21" i="8"/>
  <c r="CM21" i="8"/>
  <c r="CN21" i="8"/>
  <c r="CO21" i="8"/>
  <c r="AE22" i="8"/>
  <c r="AF22" i="8"/>
  <c r="AG22" i="8"/>
  <c r="AG25" i="8" s="1"/>
  <c r="AH22" i="8"/>
  <c r="AI22" i="8"/>
  <c r="AJ22" i="8"/>
  <c r="AK22" i="8"/>
  <c r="AK25" i="8" s="1"/>
  <c r="AL22" i="8"/>
  <c r="AM22" i="8"/>
  <c r="AN22" i="8"/>
  <c r="AP22" i="8"/>
  <c r="AS22" i="8"/>
  <c r="AT22" i="8"/>
  <c r="AU22" i="8"/>
  <c r="AV22" i="8"/>
  <c r="AW22" i="8"/>
  <c r="AX22" i="8"/>
  <c r="AY22" i="8"/>
  <c r="AZ22" i="8"/>
  <c r="BA22" i="8"/>
  <c r="BA25" i="8" s="1"/>
  <c r="BB22" i="8"/>
  <c r="BC22" i="8"/>
  <c r="BD22" i="8"/>
  <c r="BE22" i="8"/>
  <c r="BF22" i="8"/>
  <c r="BG22" i="8"/>
  <c r="BH22" i="8"/>
  <c r="BI22" i="8"/>
  <c r="BJ22" i="8"/>
  <c r="BK22" i="8"/>
  <c r="BL22" i="8"/>
  <c r="BM22" i="8"/>
  <c r="BN22" i="8"/>
  <c r="BO22" i="8"/>
  <c r="BP22" i="8"/>
  <c r="BQ22" i="8"/>
  <c r="BR22" i="8"/>
  <c r="BS22" i="8"/>
  <c r="BT22" i="8"/>
  <c r="BU22" i="8"/>
  <c r="BV22" i="8"/>
  <c r="BW22" i="8"/>
  <c r="BX22" i="8"/>
  <c r="BY22" i="8"/>
  <c r="BZ22" i="8"/>
  <c r="CA22" i="8"/>
  <c r="CB22" i="8"/>
  <c r="CC22" i="8"/>
  <c r="CD22" i="8"/>
  <c r="CE22" i="8"/>
  <c r="CF22" i="8"/>
  <c r="CG22" i="8"/>
  <c r="CH22" i="8"/>
  <c r="CI22" i="8"/>
  <c r="CJ22" i="8"/>
  <c r="CK22" i="8"/>
  <c r="CL22" i="8"/>
  <c r="CM22" i="8"/>
  <c r="CN22" i="8"/>
  <c r="CO22" i="8"/>
  <c r="AE23" i="8"/>
  <c r="AF23" i="8"/>
  <c r="AG23" i="8"/>
  <c r="AH23" i="8"/>
  <c r="AI23" i="8"/>
  <c r="AJ23" i="8"/>
  <c r="AK23" i="8"/>
  <c r="AL23" i="8"/>
  <c r="AM23" i="8"/>
  <c r="AN23" i="8"/>
  <c r="AP23" i="8"/>
  <c r="AS23" i="8"/>
  <c r="AT23" i="8"/>
  <c r="AU23" i="8"/>
  <c r="AV23" i="8"/>
  <c r="AW23" i="8"/>
  <c r="AX23" i="8"/>
  <c r="AY23" i="8"/>
  <c r="AZ23" i="8"/>
  <c r="BA23" i="8"/>
  <c r="BB23" i="8"/>
  <c r="BC23" i="8"/>
  <c r="BD23" i="8"/>
  <c r="BE23" i="8"/>
  <c r="BF23" i="8"/>
  <c r="BG23" i="8"/>
  <c r="BH23" i="8"/>
  <c r="BI23" i="8"/>
  <c r="BJ23" i="8"/>
  <c r="BK23" i="8"/>
  <c r="BL23" i="8"/>
  <c r="BM23" i="8"/>
  <c r="BN23" i="8"/>
  <c r="BO23" i="8"/>
  <c r="BP23" i="8"/>
  <c r="BQ23" i="8"/>
  <c r="BR23" i="8"/>
  <c r="BS23" i="8"/>
  <c r="BT23" i="8"/>
  <c r="BU23" i="8"/>
  <c r="BV23" i="8"/>
  <c r="BW23" i="8"/>
  <c r="BX23" i="8"/>
  <c r="BY23" i="8"/>
  <c r="BZ23" i="8"/>
  <c r="CA23" i="8"/>
  <c r="CB23" i="8"/>
  <c r="CC23" i="8"/>
  <c r="CD23" i="8"/>
  <c r="CE23" i="8"/>
  <c r="CF23" i="8"/>
  <c r="CG23" i="8"/>
  <c r="CH23" i="8"/>
  <c r="CI23" i="8"/>
  <c r="CJ23" i="8"/>
  <c r="CK23" i="8"/>
  <c r="CL23" i="8"/>
  <c r="CM23" i="8"/>
  <c r="CN23" i="8"/>
  <c r="CO23" i="8"/>
  <c r="AE24" i="8"/>
  <c r="AF24" i="8"/>
  <c r="AG24" i="8"/>
  <c r="AH24" i="8"/>
  <c r="AH25" i="8" s="1"/>
  <c r="AI24" i="8"/>
  <c r="AI25" i="8" s="1"/>
  <c r="AJ24" i="8"/>
  <c r="AK24" i="8"/>
  <c r="AL24" i="8"/>
  <c r="AL25" i="8" s="1"/>
  <c r="AM24" i="8"/>
  <c r="AM25" i="8" s="1"/>
  <c r="AN24" i="8"/>
  <c r="AP24" i="8"/>
  <c r="AP25" i="8" s="1"/>
  <c r="AS24" i="8"/>
  <c r="AS25" i="8" s="1"/>
  <c r="AT24" i="8"/>
  <c r="AT25" i="8" s="1"/>
  <c r="AU24" i="8"/>
  <c r="AV24" i="8"/>
  <c r="AV25" i="8" s="1"/>
  <c r="AW24" i="8"/>
  <c r="AW25" i="8" s="1"/>
  <c r="AX24" i="8"/>
  <c r="AX25" i="8" s="1"/>
  <c r="AY24" i="8"/>
  <c r="AZ24" i="8"/>
  <c r="AZ25" i="8" s="1"/>
  <c r="BA24" i="8"/>
  <c r="BB24" i="8"/>
  <c r="BB25" i="8" s="1"/>
  <c r="BC24" i="8"/>
  <c r="BD24" i="8"/>
  <c r="BD25" i="8" s="1"/>
  <c r="BE24" i="8"/>
  <c r="BF24" i="8"/>
  <c r="BF25" i="8" s="1"/>
  <c r="BG24" i="8"/>
  <c r="BG25" i="8" s="1"/>
  <c r="BH24" i="8"/>
  <c r="BI24" i="8"/>
  <c r="BJ24" i="8"/>
  <c r="BJ25" i="8" s="1"/>
  <c r="BK24" i="8"/>
  <c r="BL24" i="8"/>
  <c r="BM24" i="8"/>
  <c r="BN24" i="8"/>
  <c r="BN25" i="8" s="1"/>
  <c r="BO24" i="8"/>
  <c r="BP24" i="8"/>
  <c r="BP25" i="8" s="1"/>
  <c r="BQ24" i="8"/>
  <c r="BR24" i="8"/>
  <c r="BS24" i="8"/>
  <c r="BT24" i="8"/>
  <c r="BU24" i="8"/>
  <c r="BU25" i="8" s="1"/>
  <c r="BV24" i="8"/>
  <c r="BW24" i="8"/>
  <c r="BX24" i="8"/>
  <c r="BY24" i="8"/>
  <c r="BZ24" i="8"/>
  <c r="CA24" i="8"/>
  <c r="CB24" i="8"/>
  <c r="CC24" i="8"/>
  <c r="CD24" i="8"/>
  <c r="CE24" i="8"/>
  <c r="CE25" i="8" s="1"/>
  <c r="CF24" i="8"/>
  <c r="CG24" i="8"/>
  <c r="CH24" i="8"/>
  <c r="CI24" i="8"/>
  <c r="CJ24" i="8"/>
  <c r="CK24" i="8"/>
  <c r="CL24" i="8"/>
  <c r="CM24" i="8"/>
  <c r="CN24" i="8"/>
  <c r="CO24" i="8"/>
  <c r="AE25" i="8"/>
  <c r="AF25" i="8"/>
  <c r="AN25" i="8"/>
  <c r="AU25" i="8"/>
  <c r="BC25" i="8"/>
  <c r="BE25" i="8"/>
  <c r="BK25" i="8"/>
  <c r="CD25" i="8"/>
  <c r="CI25" i="8"/>
  <c r="CJ25" i="8"/>
  <c r="CK25" i="8"/>
  <c r="AC22" i="8"/>
  <c r="AC23" i="8"/>
  <c r="AC24" i="8"/>
  <c r="AC25" i="8" s="1"/>
  <c r="AC21" i="8"/>
  <c r="AD20" i="8"/>
  <c r="AE20" i="8"/>
  <c r="AF20" i="8"/>
  <c r="AG20" i="8"/>
  <c r="AH20" i="8"/>
  <c r="AI20" i="8"/>
  <c r="AJ20" i="8"/>
  <c r="AK20" i="8"/>
  <c r="AL20" i="8"/>
  <c r="AM20" i="8"/>
  <c r="AN20" i="8"/>
  <c r="AP20" i="8"/>
  <c r="AS20" i="8"/>
  <c r="AT20" i="8"/>
  <c r="AU20" i="8"/>
  <c r="AV20" i="8"/>
  <c r="AW20" i="8"/>
  <c r="AX20" i="8"/>
  <c r="AY20" i="8"/>
  <c r="AZ20" i="8"/>
  <c r="BA20" i="8"/>
  <c r="BB20" i="8"/>
  <c r="BC20" i="8"/>
  <c r="BD20" i="8"/>
  <c r="BE20" i="8"/>
  <c r="BF20" i="8"/>
  <c r="BG20" i="8"/>
  <c r="BH20" i="8"/>
  <c r="BI20" i="8"/>
  <c r="BJ20" i="8"/>
  <c r="BK20" i="8"/>
  <c r="BL20" i="8"/>
  <c r="BM20" i="8"/>
  <c r="BN20" i="8"/>
  <c r="BO20" i="8"/>
  <c r="BP20" i="8"/>
  <c r="BQ20" i="8"/>
  <c r="BR20" i="8"/>
  <c r="BS20" i="8"/>
  <c r="BT20" i="8"/>
  <c r="BU20" i="8"/>
  <c r="BV20" i="8"/>
  <c r="BW20" i="8"/>
  <c r="BX20" i="8"/>
  <c r="BY20" i="8"/>
  <c r="BZ20" i="8"/>
  <c r="CA20" i="8"/>
  <c r="CB20" i="8"/>
  <c r="CC20" i="8"/>
  <c r="CD20" i="8"/>
  <c r="CE20" i="8"/>
  <c r="CF20" i="8"/>
  <c r="CG20" i="8"/>
  <c r="CH20" i="8"/>
  <c r="CI20" i="8"/>
  <c r="CJ20" i="8"/>
  <c r="CK20" i="8"/>
  <c r="CL20" i="8"/>
  <c r="CM20" i="8"/>
  <c r="CN20" i="8"/>
  <c r="CO20" i="8"/>
  <c r="AC20" i="8"/>
  <c r="CN13" i="8"/>
  <c r="CD13" i="8"/>
  <c r="CC13" i="8"/>
  <c r="CB13" i="8"/>
  <c r="CA13" i="8"/>
  <c r="BX13" i="8"/>
  <c r="BV13" i="8"/>
  <c r="BU13" i="8"/>
  <c r="BS13" i="8"/>
  <c r="BR13" i="8"/>
  <c r="BP13" i="8"/>
  <c r="BO13" i="8"/>
  <c r="BN13" i="8"/>
  <c r="BC13" i="8"/>
  <c r="BB13" i="8"/>
  <c r="BA13" i="8"/>
  <c r="AZ13" i="8"/>
  <c r="AY13" i="8"/>
  <c r="AU13" i="8"/>
  <c r="AT13" i="8"/>
  <c r="AS13" i="8"/>
  <c r="AQ13" i="8"/>
  <c r="AP13" i="8"/>
  <c r="AO13" i="8"/>
  <c r="AN13" i="8"/>
  <c r="AM13" i="8"/>
  <c r="AL13" i="8"/>
  <c r="AK13" i="8"/>
  <c r="AJ13" i="8"/>
  <c r="AI13" i="8"/>
  <c r="AH13" i="8"/>
  <c r="AG13" i="8"/>
  <c r="AC13" i="8"/>
  <c r="CM9" i="8"/>
  <c r="CC9" i="8"/>
  <c r="CB9" i="8"/>
  <c r="CA9" i="8"/>
  <c r="BW9" i="8"/>
  <c r="BU9" i="8"/>
  <c r="BT9" i="8"/>
  <c r="BS9" i="8"/>
  <c r="BR9" i="8"/>
  <c r="BP9" i="8"/>
  <c r="BO9" i="8"/>
  <c r="BN9" i="8"/>
  <c r="BK9" i="8"/>
  <c r="BC9" i="8"/>
  <c r="BB9" i="8"/>
  <c r="BA9" i="8"/>
  <c r="AZ9" i="8"/>
  <c r="AW9" i="8"/>
  <c r="AU9" i="8"/>
  <c r="AT9" i="8"/>
  <c r="AS9" i="8"/>
  <c r="AQ9" i="8"/>
  <c r="AP9" i="8"/>
  <c r="AO9" i="8"/>
  <c r="AN9" i="8"/>
  <c r="AM9" i="8"/>
  <c r="AL9" i="8"/>
  <c r="AK9" i="8"/>
  <c r="AH9" i="8"/>
  <c r="AG9" i="8"/>
  <c r="AC9" i="8"/>
  <c r="Z12" i="13"/>
  <c r="Y12" i="13"/>
  <c r="X12" i="13"/>
  <c r="W12" i="13"/>
  <c r="V12" i="13"/>
  <c r="U12" i="13"/>
  <c r="T12" i="13"/>
  <c r="S12" i="13"/>
  <c r="R12" i="13"/>
  <c r="Q12" i="13"/>
  <c r="P12" i="13"/>
  <c r="O12" i="13"/>
  <c r="N12" i="13"/>
  <c r="M12" i="13"/>
  <c r="L12" i="13"/>
  <c r="K12" i="13"/>
  <c r="J12" i="13"/>
  <c r="I12" i="13"/>
  <c r="H12" i="13"/>
  <c r="G12" i="13"/>
  <c r="F12" i="13"/>
  <c r="E12" i="13"/>
  <c r="D12" i="13"/>
  <c r="C12" i="13"/>
  <c r="B12" i="13"/>
  <c r="AL60" i="8" l="1"/>
  <c r="AH60" i="8"/>
  <c r="AP60" i="8"/>
  <c r="AS60" i="8"/>
  <c r="CG55" i="8"/>
  <c r="AR60" i="8"/>
  <c r="AQ60" i="8"/>
  <c r="CG60" i="8"/>
  <c r="BI60" i="8"/>
  <c r="BE60" i="8"/>
  <c r="AW60" i="8"/>
  <c r="BD63" i="8"/>
  <c r="Q14" i="12"/>
  <c r="P14" i="12"/>
  <c r="O14" i="12"/>
  <c r="N14" i="12"/>
  <c r="M14" i="12"/>
  <c r="L14" i="12"/>
  <c r="K14" i="12"/>
  <c r="I14" i="12"/>
  <c r="H14" i="12"/>
  <c r="G14" i="12"/>
  <c r="F14" i="12"/>
  <c r="E14" i="12"/>
  <c r="D14" i="12"/>
  <c r="C14" i="12"/>
  <c r="B14" i="12"/>
  <c r="CG66" i="8" l="1"/>
  <c r="CG63" i="8"/>
  <c r="CG67" i="8"/>
  <c r="CG69" i="8"/>
  <c r="CG68" i="8"/>
  <c r="D30" i="11"/>
  <c r="C30" i="11"/>
  <c r="BH11" i="11" l="1"/>
  <c r="BG11" i="11"/>
  <c r="BF11" i="11"/>
  <c r="BD11" i="11"/>
  <c r="AY11" i="11"/>
  <c r="AX11" i="11"/>
  <c r="AW11" i="11"/>
  <c r="AV11" i="11"/>
  <c r="AU11" i="11"/>
  <c r="AT11" i="11"/>
  <c r="AR11" i="11"/>
  <c r="AQ11" i="11"/>
  <c r="AP11" i="11"/>
  <c r="AO11" i="11"/>
  <c r="AN11" i="11"/>
  <c r="AM11" i="11"/>
  <c r="AL11" i="11"/>
  <c r="AK11" i="11"/>
  <c r="AJ11" i="11"/>
  <c r="AB11" i="11"/>
  <c r="AA11" i="11"/>
  <c r="Z11" i="11"/>
  <c r="Y11" i="11"/>
  <c r="X11" i="11"/>
  <c r="T11" i="11"/>
  <c r="S11" i="11"/>
  <c r="R11" i="11"/>
  <c r="Q11" i="11"/>
  <c r="P11" i="11"/>
  <c r="O11" i="11"/>
  <c r="N11" i="11"/>
  <c r="M11" i="11"/>
  <c r="L11" i="11"/>
  <c r="K11" i="11"/>
  <c r="J11" i="11"/>
  <c r="I11" i="11"/>
  <c r="H11" i="11"/>
  <c r="G11" i="11"/>
  <c r="F11" i="11"/>
  <c r="E11" i="11"/>
  <c r="C11" i="11"/>
  <c r="B11" i="11"/>
  <c r="AA53" i="8" l="1"/>
  <c r="AA55" i="8" s="1"/>
  <c r="AA63" i="8" s="1"/>
  <c r="Z53" i="8"/>
  <c r="Y53" i="8"/>
  <c r="CE55" i="8" s="1"/>
  <c r="X53" i="8"/>
  <c r="W53" i="8"/>
  <c r="CD55" i="8" s="1"/>
  <c r="V53" i="8"/>
  <c r="U53" i="8"/>
  <c r="T53" i="8"/>
  <c r="S53" i="8"/>
  <c r="R53" i="8"/>
  <c r="CA55" i="8" s="1"/>
  <c r="Q53" i="8"/>
  <c r="P53" i="8"/>
  <c r="BE55" i="8" s="1"/>
  <c r="O53" i="8"/>
  <c r="O55" i="8" s="1"/>
  <c r="O63" i="8" s="1"/>
  <c r="N53" i="8"/>
  <c r="N55" i="8" s="1"/>
  <c r="M53" i="8"/>
  <c r="M55" i="8" s="1"/>
  <c r="M63" i="8" s="1"/>
  <c r="L53" i="8"/>
  <c r="AW55" i="8" s="1"/>
  <c r="K53" i="8"/>
  <c r="AV55" i="8" s="1"/>
  <c r="AV63" i="8" s="1"/>
  <c r="J53" i="8"/>
  <c r="J55" i="8" s="1"/>
  <c r="J63" i="8" s="1"/>
  <c r="I53" i="8"/>
  <c r="AU55" i="8" s="1"/>
  <c r="H53" i="8"/>
  <c r="G53" i="8"/>
  <c r="AS55" i="8" s="1"/>
  <c r="F53" i="8"/>
  <c r="AR55" i="8" s="1"/>
  <c r="E53" i="8"/>
  <c r="D53" i="8"/>
  <c r="AQ55" i="8" s="1"/>
  <c r="C53" i="8"/>
  <c r="A53" i="8"/>
  <c r="C56" i="8"/>
  <c r="AA59" i="8"/>
  <c r="AA60" i="8" s="1"/>
  <c r="Z59" i="8"/>
  <c r="Y59" i="8"/>
  <c r="X59" i="8"/>
  <c r="W59" i="8"/>
  <c r="V59" i="8"/>
  <c r="U59" i="8"/>
  <c r="T59" i="8"/>
  <c r="S59" i="8"/>
  <c r="R59" i="8"/>
  <c r="Q59" i="8"/>
  <c r="P59" i="8"/>
  <c r="O59" i="8"/>
  <c r="N59" i="8"/>
  <c r="M59" i="8"/>
  <c r="L59" i="8"/>
  <c r="K59" i="8"/>
  <c r="J59" i="8"/>
  <c r="I59" i="8"/>
  <c r="H59" i="8"/>
  <c r="G59" i="8"/>
  <c r="F59" i="8"/>
  <c r="E59" i="8"/>
  <c r="D59" i="8"/>
  <c r="C59" i="8"/>
  <c r="A59" i="8"/>
  <c r="A69" i="8" s="1"/>
  <c r="AB69" i="8" s="1"/>
  <c r="AA58" i="8"/>
  <c r="Z58" i="8"/>
  <c r="Y58" i="8"/>
  <c r="X58" i="8"/>
  <c r="W58" i="8"/>
  <c r="V58" i="8"/>
  <c r="U58" i="8"/>
  <c r="T58" i="8"/>
  <c r="S58" i="8"/>
  <c r="R58" i="8"/>
  <c r="Q58" i="8"/>
  <c r="P58" i="8"/>
  <c r="O58" i="8"/>
  <c r="N58" i="8"/>
  <c r="M58" i="8"/>
  <c r="L58" i="8"/>
  <c r="K58" i="8"/>
  <c r="J58" i="8"/>
  <c r="I58" i="8"/>
  <c r="H58" i="8"/>
  <c r="G58" i="8"/>
  <c r="F58" i="8"/>
  <c r="E58" i="8"/>
  <c r="D58" i="8"/>
  <c r="C58" i="8"/>
  <c r="A58" i="8"/>
  <c r="A68" i="8" s="1"/>
  <c r="AB68" i="8" s="1"/>
  <c r="AA57" i="8"/>
  <c r="Z57" i="8"/>
  <c r="Y57" i="8"/>
  <c r="X57" i="8"/>
  <c r="W57" i="8"/>
  <c r="V57" i="8"/>
  <c r="U57" i="8"/>
  <c r="T57" i="8"/>
  <c r="S57" i="8"/>
  <c r="R57" i="8"/>
  <c r="Q57" i="8"/>
  <c r="P57" i="8"/>
  <c r="O57" i="8"/>
  <c r="N57" i="8"/>
  <c r="M57" i="8"/>
  <c r="L57" i="8"/>
  <c r="K57" i="8"/>
  <c r="J57" i="8"/>
  <c r="I57" i="8"/>
  <c r="H57" i="8"/>
  <c r="G57" i="8"/>
  <c r="F57" i="8"/>
  <c r="E57" i="8"/>
  <c r="D57" i="8"/>
  <c r="C57" i="8"/>
  <c r="A57" i="8"/>
  <c r="A67" i="8" s="1"/>
  <c r="AB67" i="8" s="1"/>
  <c r="AA56" i="8"/>
  <c r="Z56" i="8"/>
  <c r="Y56" i="8"/>
  <c r="X56" i="8"/>
  <c r="W56" i="8"/>
  <c r="V56" i="8"/>
  <c r="U56" i="8"/>
  <c r="T56" i="8"/>
  <c r="S56" i="8"/>
  <c r="R56" i="8"/>
  <c r="Q56" i="8"/>
  <c r="P56" i="8"/>
  <c r="O56" i="8"/>
  <c r="N56" i="8"/>
  <c r="M56" i="8"/>
  <c r="L56" i="8"/>
  <c r="K56" i="8"/>
  <c r="J56" i="8"/>
  <c r="I56" i="8"/>
  <c r="H56" i="8"/>
  <c r="G56" i="8"/>
  <c r="F56" i="8"/>
  <c r="E56" i="8"/>
  <c r="D56" i="8"/>
  <c r="A56" i="8"/>
  <c r="A66" i="8" s="1"/>
  <c r="AB66" i="8" s="1"/>
  <c r="AA42" i="8"/>
  <c r="Z42" i="8"/>
  <c r="Y42" i="8"/>
  <c r="X42" i="8"/>
  <c r="W42" i="8"/>
  <c r="V42" i="8"/>
  <c r="U42" i="8"/>
  <c r="T42" i="8"/>
  <c r="S42" i="8"/>
  <c r="R42" i="8"/>
  <c r="Q42" i="8"/>
  <c r="P42" i="8"/>
  <c r="O42" i="8"/>
  <c r="N42" i="8"/>
  <c r="M42" i="8"/>
  <c r="L42" i="8"/>
  <c r="K42" i="8"/>
  <c r="J42" i="8"/>
  <c r="I42" i="8"/>
  <c r="H42" i="8"/>
  <c r="G42" i="8"/>
  <c r="F42" i="8"/>
  <c r="E42" i="8"/>
  <c r="D42" i="8"/>
  <c r="C42" i="8"/>
  <c r="L55" i="8" l="1"/>
  <c r="L63" i="8" s="1"/>
  <c r="AW63" i="8"/>
  <c r="D60" i="8"/>
  <c r="I55" i="8"/>
  <c r="I63" i="8" s="1"/>
  <c r="AU63" i="8"/>
  <c r="CE66" i="8"/>
  <c r="CE69" i="8"/>
  <c r="CE68" i="8"/>
  <c r="CE63" i="8"/>
  <c r="Y55" i="8"/>
  <c r="Y63" i="8" s="1"/>
  <c r="CE67" i="8"/>
  <c r="AQ63" i="8"/>
  <c r="D55" i="8"/>
  <c r="T55" i="8"/>
  <c r="T63" i="8" s="1"/>
  <c r="CB55" i="8"/>
  <c r="CB63" i="8" s="1"/>
  <c r="F55" i="8"/>
  <c r="F63" i="8" s="1"/>
  <c r="AR63" i="8"/>
  <c r="CA66" i="8"/>
  <c r="CA67" i="8"/>
  <c r="CA69" i="8"/>
  <c r="CA63" i="8"/>
  <c r="R55" i="8"/>
  <c r="CA68" i="8"/>
  <c r="BE63" i="8"/>
  <c r="P55" i="8"/>
  <c r="P63" i="8" s="1"/>
  <c r="AN55" i="8"/>
  <c r="G55" i="8"/>
  <c r="G63" i="8" s="1"/>
  <c r="AS63" i="8"/>
  <c r="W55" i="8"/>
  <c r="W63" i="8" s="1"/>
  <c r="CD66" i="8"/>
  <c r="CD69" i="8"/>
  <c r="CD63" i="8"/>
  <c r="CD67" i="8"/>
  <c r="CD68" i="8"/>
  <c r="C60" i="8"/>
  <c r="F60" i="8"/>
  <c r="J60" i="8"/>
  <c r="N60" i="8"/>
  <c r="R60" i="8"/>
  <c r="Y60" i="8"/>
  <c r="G60" i="8"/>
  <c r="K60" i="8"/>
  <c r="O60" i="8"/>
  <c r="S60" i="8"/>
  <c r="W60" i="8"/>
  <c r="X60" i="8"/>
  <c r="H60" i="8"/>
  <c r="L60" i="8"/>
  <c r="P60" i="8"/>
  <c r="T60" i="8"/>
  <c r="E60" i="8"/>
  <c r="I60" i="8"/>
  <c r="M60" i="8"/>
  <c r="Q60" i="8"/>
  <c r="Z60" i="8"/>
  <c r="AA18" i="8"/>
  <c r="AA24" i="8" s="1"/>
  <c r="Z18" i="8"/>
  <c r="Z24" i="8" s="1"/>
  <c r="Y18" i="8"/>
  <c r="Y24" i="8" s="1"/>
  <c r="X18" i="8"/>
  <c r="X24" i="8" s="1"/>
  <c r="W18" i="8"/>
  <c r="W24" i="8" s="1"/>
  <c r="V18" i="8"/>
  <c r="V24" i="8" s="1"/>
  <c r="U18" i="8"/>
  <c r="U24" i="8" s="1"/>
  <c r="T18" i="8"/>
  <c r="T24" i="8" s="1"/>
  <c r="S18" i="8"/>
  <c r="S24" i="8" s="1"/>
  <c r="R18" i="8"/>
  <c r="R24" i="8" s="1"/>
  <c r="Q18" i="8"/>
  <c r="Q24" i="8" s="1"/>
  <c r="P18" i="8"/>
  <c r="P24" i="8" s="1"/>
  <c r="O18" i="8"/>
  <c r="O24" i="8" s="1"/>
  <c r="N18" i="8"/>
  <c r="N24" i="8" s="1"/>
  <c r="M18" i="8"/>
  <c r="M24" i="8" s="1"/>
  <c r="L18" i="8"/>
  <c r="L24" i="8" s="1"/>
  <c r="K18" i="8"/>
  <c r="K24" i="8" s="1"/>
  <c r="J18" i="8"/>
  <c r="J24" i="8" s="1"/>
  <c r="I18" i="8"/>
  <c r="I24" i="8" s="1"/>
  <c r="H18" i="8"/>
  <c r="H24" i="8" s="1"/>
  <c r="G18" i="8"/>
  <c r="G24" i="8" s="1"/>
  <c r="F18" i="8"/>
  <c r="F24" i="8" s="1"/>
  <c r="E18" i="8"/>
  <c r="E24" i="8" s="1"/>
  <c r="D18" i="8"/>
  <c r="D24" i="8" s="1"/>
  <c r="C18" i="8"/>
  <c r="C24" i="8" s="1"/>
  <c r="A18" i="8"/>
  <c r="A24" i="8" s="1"/>
  <c r="AA17" i="8"/>
  <c r="AA23" i="8" s="1"/>
  <c r="Z17" i="8"/>
  <c r="Z23" i="8" s="1"/>
  <c r="Y17" i="8"/>
  <c r="Y23" i="8" s="1"/>
  <c r="X17" i="8"/>
  <c r="X23" i="8" s="1"/>
  <c r="W17" i="8"/>
  <c r="W23" i="8" s="1"/>
  <c r="V17" i="8"/>
  <c r="V23" i="8" s="1"/>
  <c r="U17" i="8"/>
  <c r="U23" i="8" s="1"/>
  <c r="T17" i="8"/>
  <c r="T23" i="8" s="1"/>
  <c r="S17" i="8"/>
  <c r="S23" i="8" s="1"/>
  <c r="R17" i="8"/>
  <c r="R23" i="8" s="1"/>
  <c r="Q17" i="8"/>
  <c r="Q23" i="8" s="1"/>
  <c r="P17" i="8"/>
  <c r="P23" i="8" s="1"/>
  <c r="O17" i="8"/>
  <c r="O23" i="8" s="1"/>
  <c r="N17" i="8"/>
  <c r="N23" i="8" s="1"/>
  <c r="M17" i="8"/>
  <c r="M23" i="8" s="1"/>
  <c r="L17" i="8"/>
  <c r="L23" i="8" s="1"/>
  <c r="K17" i="8"/>
  <c r="K23" i="8" s="1"/>
  <c r="J17" i="8"/>
  <c r="J23" i="8" s="1"/>
  <c r="I17" i="8"/>
  <c r="I23" i="8" s="1"/>
  <c r="H17" i="8"/>
  <c r="H23" i="8" s="1"/>
  <c r="G17" i="8"/>
  <c r="G23" i="8" s="1"/>
  <c r="F17" i="8"/>
  <c r="F23" i="8" s="1"/>
  <c r="E17" i="8"/>
  <c r="E23" i="8" s="1"/>
  <c r="D17" i="8"/>
  <c r="D23" i="8" s="1"/>
  <c r="C17" i="8"/>
  <c r="C23" i="8" s="1"/>
  <c r="A17" i="8"/>
  <c r="A23" i="8" s="1"/>
  <c r="AA16" i="8"/>
  <c r="AA22" i="8" s="1"/>
  <c r="Z16" i="8"/>
  <c r="Z22" i="8" s="1"/>
  <c r="Y16" i="8"/>
  <c r="Y22" i="8" s="1"/>
  <c r="X16" i="8"/>
  <c r="X22" i="8" s="1"/>
  <c r="W16" i="8"/>
  <c r="W22" i="8" s="1"/>
  <c r="V16" i="8"/>
  <c r="V22" i="8" s="1"/>
  <c r="U16" i="8"/>
  <c r="U22" i="8" s="1"/>
  <c r="T16" i="8"/>
  <c r="T22" i="8" s="1"/>
  <c r="S16" i="8"/>
  <c r="S22" i="8" s="1"/>
  <c r="R16" i="8"/>
  <c r="R22" i="8" s="1"/>
  <c r="Q16" i="8"/>
  <c r="Q22" i="8" s="1"/>
  <c r="P16" i="8"/>
  <c r="P22" i="8" s="1"/>
  <c r="O16" i="8"/>
  <c r="O22" i="8" s="1"/>
  <c r="N16" i="8"/>
  <c r="N22" i="8" s="1"/>
  <c r="M16" i="8"/>
  <c r="M22" i="8" s="1"/>
  <c r="L16" i="8"/>
  <c r="L22" i="8" s="1"/>
  <c r="K16" i="8"/>
  <c r="K22" i="8" s="1"/>
  <c r="J16" i="8"/>
  <c r="J22" i="8" s="1"/>
  <c r="I16" i="8"/>
  <c r="I22" i="8" s="1"/>
  <c r="H16" i="8"/>
  <c r="H22" i="8" s="1"/>
  <c r="G16" i="8"/>
  <c r="G22" i="8" s="1"/>
  <c r="F16" i="8"/>
  <c r="F22" i="8" s="1"/>
  <c r="E16" i="8"/>
  <c r="E22" i="8" s="1"/>
  <c r="D16" i="8"/>
  <c r="D22" i="8" s="1"/>
  <c r="C16" i="8"/>
  <c r="C22" i="8" s="1"/>
  <c r="A16" i="8"/>
  <c r="A22" i="8" s="1"/>
  <c r="AA15" i="8"/>
  <c r="AA21" i="8" s="1"/>
  <c r="Z15" i="8"/>
  <c r="Z21" i="8" s="1"/>
  <c r="Y15" i="8"/>
  <c r="Y21" i="8" s="1"/>
  <c r="X15" i="8"/>
  <c r="X21" i="8" s="1"/>
  <c r="W15" i="8"/>
  <c r="W21" i="8" s="1"/>
  <c r="V15" i="8"/>
  <c r="V21" i="8" s="1"/>
  <c r="U15" i="8"/>
  <c r="U21" i="8" s="1"/>
  <c r="T15" i="8"/>
  <c r="T21" i="8" s="1"/>
  <c r="S15" i="8"/>
  <c r="S21" i="8" s="1"/>
  <c r="R15" i="8"/>
  <c r="R21" i="8" s="1"/>
  <c r="Q15" i="8"/>
  <c r="Q21" i="8" s="1"/>
  <c r="P15" i="8"/>
  <c r="P21" i="8" s="1"/>
  <c r="O15" i="8"/>
  <c r="O21" i="8" s="1"/>
  <c r="N15" i="8"/>
  <c r="N21" i="8" s="1"/>
  <c r="M15" i="8"/>
  <c r="M21" i="8" s="1"/>
  <c r="L15" i="8"/>
  <c r="L21" i="8" s="1"/>
  <c r="K15" i="8"/>
  <c r="K21" i="8" s="1"/>
  <c r="J15" i="8"/>
  <c r="J21" i="8" s="1"/>
  <c r="I15" i="8"/>
  <c r="I21" i="8" s="1"/>
  <c r="H15" i="8"/>
  <c r="H21" i="8" s="1"/>
  <c r="G15" i="8"/>
  <c r="G21" i="8" s="1"/>
  <c r="F15" i="8"/>
  <c r="F21" i="8" s="1"/>
  <c r="E15" i="8"/>
  <c r="E21" i="8" s="1"/>
  <c r="D15" i="8"/>
  <c r="D21" i="8" s="1"/>
  <c r="C15" i="8"/>
  <c r="C21" i="8" s="1"/>
  <c r="A15" i="8"/>
  <c r="A21" i="8" s="1"/>
  <c r="AA8" i="8"/>
  <c r="Z8" i="8"/>
  <c r="Y8" i="8"/>
  <c r="X8" i="8"/>
  <c r="W8" i="8"/>
  <c r="V8" i="8"/>
  <c r="U8" i="8"/>
  <c r="T8" i="8"/>
  <c r="S8" i="8"/>
  <c r="R8" i="8"/>
  <c r="Q8" i="8"/>
  <c r="P8" i="8"/>
  <c r="O8" i="8"/>
  <c r="N8" i="8"/>
  <c r="M8" i="8"/>
  <c r="L8" i="8"/>
  <c r="K8" i="8"/>
  <c r="J8" i="8"/>
  <c r="I8" i="8"/>
  <c r="H8" i="8"/>
  <c r="G8" i="8"/>
  <c r="F8" i="8"/>
  <c r="E8" i="8"/>
  <c r="D8" i="8"/>
  <c r="C8" i="8"/>
  <c r="AA7" i="8"/>
  <c r="Z7" i="8"/>
  <c r="Y7" i="8"/>
  <c r="X7" i="8"/>
  <c r="W7" i="8"/>
  <c r="V7" i="8"/>
  <c r="U7" i="8"/>
  <c r="T7" i="8"/>
  <c r="S7" i="8"/>
  <c r="R7" i="8"/>
  <c r="Q7" i="8"/>
  <c r="P7" i="8"/>
  <c r="O7" i="8"/>
  <c r="N7" i="8"/>
  <c r="M7" i="8"/>
  <c r="L7" i="8"/>
  <c r="K7" i="8"/>
  <c r="J7" i="8"/>
  <c r="I7" i="8"/>
  <c r="H7" i="8"/>
  <c r="G7" i="8"/>
  <c r="F7" i="8"/>
  <c r="E7" i="8"/>
  <c r="D7" i="8"/>
  <c r="C7" i="8"/>
  <c r="C55" i="8" l="1"/>
  <c r="Q9" i="8"/>
  <c r="F25" i="8"/>
  <c r="J25" i="8"/>
  <c r="N25" i="8"/>
  <c r="R25" i="8"/>
  <c r="Z25" i="8"/>
  <c r="D9" i="8"/>
  <c r="H9" i="8"/>
  <c r="L9" i="8"/>
  <c r="P9" i="8"/>
  <c r="T9" i="8"/>
  <c r="X9" i="8"/>
  <c r="G25" i="8"/>
  <c r="K25" i="8"/>
  <c r="O25" i="8"/>
  <c r="S25" i="8"/>
  <c r="D25" i="8"/>
  <c r="H25" i="8"/>
  <c r="X25" i="8"/>
  <c r="T25" i="8"/>
  <c r="L25" i="8"/>
  <c r="P25" i="8"/>
  <c r="C25" i="8"/>
  <c r="W25" i="8"/>
  <c r="AA25" i="8"/>
  <c r="E25" i="8"/>
  <c r="I25" i="8"/>
  <c r="M25" i="8"/>
  <c r="Q25" i="8"/>
  <c r="Y25" i="8"/>
  <c r="E9" i="8"/>
  <c r="I9" i="8"/>
  <c r="M9" i="8"/>
  <c r="U9" i="8"/>
  <c r="Y9" i="8"/>
  <c r="C9" i="8"/>
  <c r="G9" i="8"/>
  <c r="K9" i="8"/>
  <c r="O9" i="8"/>
  <c r="S9" i="8"/>
  <c r="W9" i="8"/>
  <c r="AA9" i="8"/>
  <c r="F9" i="8"/>
  <c r="J9" i="8"/>
  <c r="N9" i="8"/>
  <c r="R9" i="8"/>
  <c r="V9" i="8"/>
  <c r="Z9" i="8"/>
  <c r="BJ20" i="6"/>
  <c r="BI20" i="6"/>
  <c r="BH20" i="6"/>
  <c r="BG20" i="6"/>
  <c r="BF20" i="6"/>
  <c r="BE20" i="6"/>
  <c r="BD20" i="6"/>
  <c r="AF20" i="6"/>
  <c r="AE20" i="6"/>
  <c r="AD20" i="6"/>
  <c r="V20" i="6"/>
  <c r="U20" i="6"/>
  <c r="T20" i="6"/>
  <c r="R20" i="6"/>
  <c r="Q20" i="6"/>
  <c r="P20" i="6"/>
  <c r="M20" i="6"/>
  <c r="BM16" i="6"/>
  <c r="BC16" i="6"/>
  <c r="BB16" i="6"/>
  <c r="BA16" i="6"/>
  <c r="AZ16" i="6"/>
  <c r="AW16" i="6"/>
  <c r="AU16" i="6"/>
  <c r="AT16" i="6"/>
  <c r="AR16" i="6"/>
  <c r="AQ16" i="6"/>
  <c r="AO16" i="6"/>
  <c r="AN16" i="6"/>
  <c r="AM16" i="6"/>
  <c r="AB16" i="6"/>
  <c r="AA16" i="6"/>
  <c r="Z16" i="6"/>
  <c r="Y16" i="6"/>
  <c r="X16" i="6"/>
  <c r="T16" i="6"/>
  <c r="S16" i="6"/>
  <c r="R16" i="6"/>
  <c r="P16" i="6"/>
  <c r="O16" i="6"/>
  <c r="N16" i="6"/>
  <c r="M16" i="6"/>
  <c r="L16" i="6"/>
  <c r="K16" i="6"/>
  <c r="J16" i="6"/>
  <c r="I16" i="6"/>
  <c r="H16" i="6"/>
  <c r="G16" i="6"/>
  <c r="F16" i="6"/>
  <c r="B16" i="6"/>
  <c r="BL12" i="6"/>
  <c r="BB12" i="6"/>
  <c r="BA12" i="6"/>
  <c r="AZ12" i="6"/>
  <c r="AV12" i="6"/>
  <c r="AT12" i="6"/>
  <c r="AS12" i="6"/>
  <c r="AR12" i="6"/>
  <c r="AQ12" i="6"/>
  <c r="AO12" i="6"/>
  <c r="AN12" i="6"/>
  <c r="AM12" i="6"/>
  <c r="AJ12" i="6"/>
  <c r="AB12" i="6"/>
  <c r="AA12" i="6"/>
  <c r="Z12" i="6"/>
  <c r="Y12" i="6"/>
  <c r="V12" i="6"/>
  <c r="T12" i="6"/>
  <c r="S12" i="6"/>
  <c r="R12" i="6"/>
  <c r="P12" i="6"/>
  <c r="O12" i="6"/>
  <c r="N12" i="6"/>
  <c r="M12" i="6"/>
  <c r="L12" i="6"/>
  <c r="K12" i="6"/>
  <c r="J12" i="6"/>
  <c r="G12" i="6"/>
  <c r="F12" i="6"/>
  <c r="B12" i="6"/>
  <c r="Z11" i="5" l="1"/>
  <c r="Y11" i="5"/>
  <c r="X11" i="5"/>
  <c r="W11" i="5"/>
  <c r="V11" i="5"/>
  <c r="U11" i="5"/>
  <c r="T11" i="5"/>
  <c r="S11" i="5"/>
  <c r="R11" i="5"/>
  <c r="Q11" i="5"/>
  <c r="P11" i="5"/>
  <c r="O11" i="5"/>
  <c r="N11" i="5"/>
  <c r="M11" i="5"/>
  <c r="L11" i="5"/>
  <c r="K11" i="5"/>
  <c r="J11" i="5"/>
  <c r="I11" i="5"/>
  <c r="H11" i="5"/>
  <c r="G11" i="5"/>
  <c r="F11" i="5"/>
  <c r="E11" i="5"/>
  <c r="D11" i="5"/>
  <c r="C11" i="5"/>
  <c r="B11" i="5"/>
</calcChain>
</file>

<file path=xl/comments1.xml><?xml version="1.0" encoding="utf-8"?>
<comments xmlns="http://schemas.openxmlformats.org/spreadsheetml/2006/main">
  <authors>
    <author>herd</author>
    <author>Chris Herd</author>
  </authors>
  <commentList>
    <comment ref="C20" authorId="0" shapeId="0">
      <text>
        <r>
          <rPr>
            <b/>
            <sz val="9"/>
            <color indexed="81"/>
            <rFont val="Tahoma"/>
            <family val="2"/>
          </rPr>
          <t>herd:</t>
        </r>
        <r>
          <rPr>
            <sz val="9"/>
            <color indexed="81"/>
            <rFont val="Tahoma"/>
            <family val="2"/>
          </rPr>
          <t xml:space="preserve">
Cr is not very reliable</t>
        </r>
      </text>
    </comment>
    <comment ref="K20" authorId="0" shapeId="0">
      <text>
        <r>
          <rPr>
            <b/>
            <sz val="9"/>
            <color indexed="81"/>
            <rFont val="Tahoma"/>
            <family val="2"/>
          </rPr>
          <t>herd:</t>
        </r>
        <r>
          <rPr>
            <sz val="9"/>
            <color indexed="81"/>
            <rFont val="Tahoma"/>
            <family val="2"/>
          </rPr>
          <t xml:space="preserve">
Best to use these results for Ge</t>
        </r>
      </text>
    </comment>
    <comment ref="C52" authorId="0" shapeId="0">
      <text>
        <r>
          <rPr>
            <b/>
            <sz val="9"/>
            <color indexed="81"/>
            <rFont val="Tahoma"/>
            <family val="2"/>
          </rPr>
          <t>herd:</t>
        </r>
        <r>
          <rPr>
            <sz val="9"/>
            <color indexed="81"/>
            <rFont val="Tahoma"/>
            <family val="2"/>
          </rPr>
          <t xml:space="preserve">
Cr is not very reliable</t>
        </r>
      </text>
    </comment>
    <comment ref="J52" authorId="0" shapeId="0">
      <text>
        <r>
          <rPr>
            <b/>
            <sz val="9"/>
            <color indexed="81"/>
            <rFont val="Tahoma"/>
            <family val="2"/>
          </rPr>
          <t>herd:</t>
        </r>
        <r>
          <rPr>
            <sz val="9"/>
            <color indexed="81"/>
            <rFont val="Tahoma"/>
            <family val="2"/>
          </rPr>
          <t xml:space="preserve">
Best to use these results for Ge</t>
        </r>
      </text>
    </comment>
    <comment ref="AO56" authorId="1" shapeId="0">
      <text>
        <r>
          <rPr>
            <b/>
            <sz val="9"/>
            <color indexed="81"/>
            <rFont val="Tahoma"/>
            <charset val="1"/>
          </rPr>
          <t>Chris Herd:</t>
        </r>
        <r>
          <rPr>
            <sz val="9"/>
            <color indexed="81"/>
            <rFont val="Tahoma"/>
            <charset val="1"/>
          </rPr>
          <t xml:space="preserve">
accounts for 120% recovery</t>
        </r>
      </text>
    </comment>
    <comment ref="AV65" authorId="1" shapeId="0">
      <text>
        <r>
          <rPr>
            <b/>
            <sz val="9"/>
            <color indexed="81"/>
            <rFont val="Tahoma"/>
            <family val="2"/>
          </rPr>
          <t>Chris Herd:</t>
        </r>
        <r>
          <rPr>
            <sz val="9"/>
            <color indexed="81"/>
            <rFont val="Tahoma"/>
            <family val="2"/>
          </rPr>
          <t xml:space="preserve">
these are relative to the average of 4.6 and 4.8 ppm, i.e., only Elan 6000 data</t>
        </r>
      </text>
    </comment>
    <comment ref="X74" authorId="1" shapeId="0">
      <text>
        <r>
          <rPr>
            <b/>
            <sz val="9"/>
            <color indexed="81"/>
            <rFont val="Tahoma"/>
            <family val="2"/>
          </rPr>
          <t>Chris Herd:</t>
        </r>
        <r>
          <rPr>
            <sz val="9"/>
            <color indexed="81"/>
            <rFont val="Tahoma"/>
            <family val="2"/>
          </rPr>
          <t xml:space="preserve">
should be ~80 wt%, based on ~20 wt% Ni</t>
        </r>
      </text>
    </comment>
  </commentList>
</comments>
</file>

<file path=xl/sharedStrings.xml><?xml version="1.0" encoding="utf-8"?>
<sst xmlns="http://schemas.openxmlformats.org/spreadsheetml/2006/main" count="1697" uniqueCount="219">
  <si>
    <t>North Chile</t>
  </si>
  <si>
    <t>BIR-1</t>
  </si>
  <si>
    <t>BHVO-2</t>
  </si>
  <si>
    <t>Expected value</t>
  </si>
  <si>
    <t>% recovery</t>
  </si>
  <si>
    <t>Analyte</t>
  </si>
  <si>
    <t>Cr</t>
  </si>
  <si>
    <t>Co</t>
  </si>
  <si>
    <t>Ga</t>
  </si>
  <si>
    <t>As</t>
  </si>
  <si>
    <t>Re</t>
  </si>
  <si>
    <t>Detection Limits (DL)</t>
  </si>
  <si>
    <t>Unit</t>
  </si>
  <si>
    <t>ppb</t>
  </si>
  <si>
    <t>Au</t>
  </si>
  <si>
    <t>Ni60</t>
  </si>
  <si>
    <t>Ni62</t>
  </si>
  <si>
    <t>Cu63</t>
  </si>
  <si>
    <t>Cu65</t>
  </si>
  <si>
    <t>Ge72</t>
  </si>
  <si>
    <t>Ge73</t>
  </si>
  <si>
    <t>Ru101</t>
  </si>
  <si>
    <t>Ru102</t>
  </si>
  <si>
    <t>Rh</t>
  </si>
  <si>
    <t>Pd105</t>
  </si>
  <si>
    <t>Pd106</t>
  </si>
  <si>
    <t>W182</t>
  </si>
  <si>
    <t>W184</t>
  </si>
  <si>
    <t>Os189</t>
  </si>
  <si>
    <t>Os190</t>
  </si>
  <si>
    <t>Ir191</t>
  </si>
  <si>
    <t>Ir193</t>
  </si>
  <si>
    <t>Pt194</t>
  </si>
  <si>
    <t>Pt195</t>
  </si>
  <si>
    <t>OUZ-1</t>
  </si>
  <si>
    <t>OUZ-2</t>
  </si>
  <si>
    <t>OUZ-3</t>
  </si>
  <si>
    <t>OUZ-4</t>
  </si>
  <si>
    <t>&lt;DL</t>
  </si>
  <si>
    <t>Li</t>
  </si>
  <si>
    <t>Be</t>
  </si>
  <si>
    <t>B</t>
  </si>
  <si>
    <t>Na</t>
  </si>
  <si>
    <t>Mg</t>
  </si>
  <si>
    <t>Al</t>
  </si>
  <si>
    <t>P</t>
  </si>
  <si>
    <t>K</t>
  </si>
  <si>
    <t>Ca</t>
  </si>
  <si>
    <t>Ti</t>
  </si>
  <si>
    <t>V</t>
  </si>
  <si>
    <t>Fe</t>
  </si>
  <si>
    <t>Mn</t>
  </si>
  <si>
    <t>Ni</t>
  </si>
  <si>
    <t>Cu</t>
  </si>
  <si>
    <t>Zn</t>
  </si>
  <si>
    <t>Ge</t>
  </si>
  <si>
    <t>Se</t>
  </si>
  <si>
    <t>Rb</t>
  </si>
  <si>
    <t>Sr</t>
  </si>
  <si>
    <t>Y</t>
  </si>
  <si>
    <t>Zr</t>
  </si>
  <si>
    <t>Nb</t>
  </si>
  <si>
    <t>Mo</t>
  </si>
  <si>
    <t>Ru</t>
  </si>
  <si>
    <t>Pd</t>
  </si>
  <si>
    <t>Ag</t>
  </si>
  <si>
    <t>Cd</t>
  </si>
  <si>
    <t>Sn</t>
  </si>
  <si>
    <t>Sb</t>
  </si>
  <si>
    <t>Te</t>
  </si>
  <si>
    <t>Cs</t>
  </si>
  <si>
    <t>Ba</t>
  </si>
  <si>
    <t>La</t>
  </si>
  <si>
    <t>Ce</t>
  </si>
  <si>
    <t>Pr</t>
  </si>
  <si>
    <t>Nd</t>
  </si>
  <si>
    <t>Sm</t>
  </si>
  <si>
    <t>Eu</t>
  </si>
  <si>
    <t>Gd</t>
  </si>
  <si>
    <t>Tb</t>
  </si>
  <si>
    <t>Dy</t>
  </si>
  <si>
    <t>Ho</t>
  </si>
  <si>
    <t>Er</t>
  </si>
  <si>
    <t>Tm</t>
  </si>
  <si>
    <t>Yb</t>
  </si>
  <si>
    <t>Lu</t>
  </si>
  <si>
    <t>Hf</t>
  </si>
  <si>
    <t>Ta</t>
  </si>
  <si>
    <t>W</t>
  </si>
  <si>
    <t>Re185</t>
  </si>
  <si>
    <t>Re187</t>
  </si>
  <si>
    <t>Os</t>
  </si>
  <si>
    <t>Ir</t>
  </si>
  <si>
    <t>Pt</t>
  </si>
  <si>
    <t>Tl</t>
  </si>
  <si>
    <t>Pb</t>
  </si>
  <si>
    <t>Th</t>
  </si>
  <si>
    <t>U</t>
  </si>
  <si>
    <t>Units</t>
  </si>
  <si>
    <t>ppm</t>
  </si>
  <si>
    <t>Certified value</t>
  </si>
  <si>
    <t>NORTH CHILE</t>
  </si>
  <si>
    <t>Cr (ppm)</t>
  </si>
  <si>
    <t>Co (mg/g)</t>
  </si>
  <si>
    <t>Ni (mg/g)</t>
  </si>
  <si>
    <t>Cu (ppm)</t>
  </si>
  <si>
    <t>Ga (ppm)</t>
  </si>
  <si>
    <t>Ge (ppm)</t>
  </si>
  <si>
    <t>As (ppm)</t>
  </si>
  <si>
    <t>Ru (ppm)</t>
  </si>
  <si>
    <t>Rh (ppm)</t>
  </si>
  <si>
    <t>Pd (ppm)</t>
  </si>
  <si>
    <t>W (ppm)</t>
  </si>
  <si>
    <t>Re (ppm)</t>
  </si>
  <si>
    <t>Os (ppm)</t>
  </si>
  <si>
    <t>Ir (ppm)</t>
  </si>
  <si>
    <t>Pt (ppm)</t>
  </si>
  <si>
    <t>Au (ppm)</t>
  </si>
  <si>
    <t>Gebel Kamil (D'Orazio and Folco 2003)</t>
  </si>
  <si>
    <t>% change (-decrease)</t>
  </si>
  <si>
    <t>Needs:</t>
  </si>
  <si>
    <t>replicates of same four samples</t>
  </si>
  <si>
    <t>assessment of degree of change, using mass balance (to do after next set of analyses), including other elements of interest (e.g., Mn, other?)</t>
  </si>
  <si>
    <t>from iCAPQ July 2019</t>
  </si>
  <si>
    <t>Gebel Kamil</t>
  </si>
  <si>
    <t>% change (-decrease) from 1 to 4</t>
  </si>
  <si>
    <t>% change (-decrease) rel to original</t>
  </si>
  <si>
    <t>OUZ-1, rep 2</t>
  </si>
  <si>
    <t>OUZ-2, rep 2</t>
  </si>
  <si>
    <t>OUZ-3, rep 2</t>
  </si>
  <si>
    <t>OUZ-4, rep 2</t>
  </si>
  <si>
    <t>analysis of Gebel using our instrumentation (note difference from reported values for some elements) - done; see below</t>
  </si>
  <si>
    <t>diff from published (%)</t>
  </si>
  <si>
    <t>from iCAPQ Sept 2019</t>
  </si>
  <si>
    <t>Cu63 (ppm)</t>
  </si>
  <si>
    <t>Cu65 (ppm)</t>
  </si>
  <si>
    <t xml:space="preserve">OR-1 </t>
  </si>
  <si>
    <t xml:space="preserve">OR-2 </t>
  </si>
  <si>
    <t xml:space="preserve">OR-3 </t>
  </si>
  <si>
    <t xml:space="preserve">OR-4 </t>
  </si>
  <si>
    <t xml:space="preserve">GSP-2 </t>
  </si>
  <si>
    <t>New results</t>
  </si>
  <si>
    <t>Mass</t>
  </si>
  <si>
    <t xml:space="preserve">Gebel Kamil </t>
  </si>
  <si>
    <t>Gebel Kamil duplicate</t>
  </si>
  <si>
    <t xml:space="preserve">North Chile </t>
  </si>
  <si>
    <t>rerun of September data for Co and Ni - these replace co and Ni in the data above</t>
  </si>
  <si>
    <t>NA</t>
  </si>
  <si>
    <t>OR-1</t>
  </si>
  <si>
    <t>OR-2</t>
  </si>
  <si>
    <t>OR-3</t>
  </si>
  <si>
    <t>OR-4</t>
  </si>
  <si>
    <t>1st set - one of each sample</t>
  </si>
  <si>
    <t>2nd set - replicates of each sample, plus fragment of Gebel for comparison using the same instrumentation</t>
  </si>
  <si>
    <t>from Elan 6000 July 2019</t>
  </si>
  <si>
    <t>note - the siderophiles are the same as reported in "2nd set Sept 2019Elan sideros" with the exception of Co and Ni (see below)</t>
  </si>
  <si>
    <t>from Elan 6000 Oct 2019</t>
  </si>
  <si>
    <t>tabulated</t>
  </si>
  <si>
    <t>replaced by newer analysis (Oct 2019) - except for Gebel Kamil</t>
  </si>
  <si>
    <t>Gebel Kamil*</t>
  </si>
  <si>
    <t>Gebel Kamil duplicate*</t>
  </si>
  <si>
    <t>*from Sept data</t>
  </si>
  <si>
    <t>(all ppm unless otherwise stated)</t>
  </si>
  <si>
    <t>Fe (mg/g)</t>
  </si>
  <si>
    <t>Ni(mg/g)</t>
  </si>
  <si>
    <t>Gebel Kamil average (all)</t>
  </si>
  <si>
    <r>
      <t xml:space="preserve">Comparison of our data with published for Gebel. </t>
    </r>
    <r>
      <rPr>
        <b/>
        <sz val="11"/>
        <color theme="6"/>
        <rFont val="Calibri"/>
        <family val="2"/>
        <scheme val="minor"/>
      </rPr>
      <t xml:space="preserve">Green bold </t>
    </r>
    <r>
      <rPr>
        <sz val="11"/>
        <color theme="1"/>
        <rFont val="Calibri"/>
        <family val="2"/>
        <scheme val="minor"/>
      </rPr>
      <t xml:space="preserve">means within 20% (good), </t>
    </r>
    <r>
      <rPr>
        <b/>
        <sz val="11"/>
        <color rgb="FFFFC000"/>
        <rFont val="Calibri"/>
        <family val="2"/>
        <scheme val="minor"/>
      </rPr>
      <t>orange</t>
    </r>
    <r>
      <rPr>
        <sz val="11"/>
        <color theme="1"/>
        <rFont val="Calibri"/>
        <family val="2"/>
        <scheme val="minor"/>
      </rPr>
      <t xml:space="preserve"> means within 50% (not so good), </t>
    </r>
    <r>
      <rPr>
        <b/>
        <sz val="11"/>
        <color rgb="FFFF0000"/>
        <rFont val="Calibri"/>
        <family val="2"/>
        <scheme val="minor"/>
      </rPr>
      <t>red</t>
    </r>
    <r>
      <rPr>
        <sz val="11"/>
        <color theme="1"/>
        <rFont val="Calibri"/>
        <family val="2"/>
        <scheme val="minor"/>
      </rPr>
      <t xml:space="preserve"> means more than 50% out.</t>
    </r>
  </si>
  <si>
    <t>Notes:</t>
  </si>
  <si>
    <t>siderophiles shown relative to analyzed Gebel; otherwise, shown relative to initial (OUZ-1), as above</t>
  </si>
  <si>
    <t>note</t>
  </si>
  <si>
    <t>Gebel Kamil average (all) - best</t>
  </si>
  <si>
    <t>ave both</t>
  </si>
  <si>
    <t>iCAP only</t>
  </si>
  <si>
    <t>BELOW THIS LINE IS A SUMMARY OF ALL THE DATA FROM BOTH INSTRUMENTS. ON THIS SIDE ARE THE iCAP RESULTS - SIDEROPHILES ONLY. ON THE FAR RIGHT ARE THE ELAN 6000 RESULTS, WHICH INCLUDE ALL TRACE ELEMENTS.</t>
  </si>
  <si>
    <t>Original Gebel</t>
  </si>
  <si>
    <t>N/A</t>
  </si>
  <si>
    <t>FOR PLOTTING - SIDEROPHILES FROM THE iCAP, ALL OTHER ELEMENTS FROM THE ELAN 6000. ORIGINAL GEBEL KAMIL DATA FROM OUR ANALYSES, ASSUMING GOOD AGREEMENT WITH PUBLISHED. IF THE ELEMENT IS NOT LISTED IT IS BECAUSE IT WAS BELOW DETECTION</t>
  </si>
  <si>
    <t>B (ppm)</t>
  </si>
  <si>
    <t>Na (ppm)</t>
  </si>
  <si>
    <t>Al (ppm)</t>
  </si>
  <si>
    <t>P (ppm)</t>
  </si>
  <si>
    <t>Ti (ppm)</t>
  </si>
  <si>
    <t>V (ppm)</t>
  </si>
  <si>
    <t>Mn (ppm)</t>
  </si>
  <si>
    <t>Zn (ppm)</t>
  </si>
  <si>
    <t>Se (ppm)</t>
  </si>
  <si>
    <t>Sr (ppm)</t>
  </si>
  <si>
    <t>Nb (ppm)</t>
  </si>
  <si>
    <t>Mo (ppm)</t>
  </si>
  <si>
    <t>Ag (ppm)</t>
  </si>
  <si>
    <t>Sn (ppm)</t>
  </si>
  <si>
    <t>Sb (ppm)</t>
  </si>
  <si>
    <t>Ba (ppm)</t>
  </si>
  <si>
    <t>% change for plotting</t>
  </si>
  <si>
    <t>Stage 1</t>
  </si>
  <si>
    <t>Stage 2</t>
  </si>
  <si>
    <t>Stage 3</t>
  </si>
  <si>
    <t>Stage 4</t>
  </si>
  <si>
    <t>not reliable</t>
  </si>
  <si>
    <t>do not report</t>
  </si>
  <si>
    <t>These elements should be included in the paper only…</t>
  </si>
  <si>
    <t>average</t>
  </si>
  <si>
    <t>std dev</t>
  </si>
  <si>
    <t>of % change of all elements except As and W</t>
  </si>
  <si>
    <t>Ratios</t>
  </si>
  <si>
    <t>Ni/Co</t>
  </si>
  <si>
    <t>Ni/Fe*</t>
  </si>
  <si>
    <t>*assumes constant Fe of 80%</t>
  </si>
  <si>
    <t>Ni/Fe</t>
  </si>
  <si>
    <t>Gebel Kamil (MB 98, with D'Orazio and Folco 2003 method)</t>
  </si>
  <si>
    <t>Mo(ppm)</t>
  </si>
  <si>
    <r>
      <t xml:space="preserve">elements in black bold are included in ActLabs UT-1M analysis; in </t>
    </r>
    <r>
      <rPr>
        <b/>
        <sz val="11"/>
        <color theme="9"/>
        <rFont val="Calibri"/>
        <family val="2"/>
        <scheme val="minor"/>
      </rPr>
      <t>orange not included or below detection</t>
    </r>
  </si>
  <si>
    <t>This study</t>
  </si>
  <si>
    <t>Published</t>
  </si>
  <si>
    <t>bdl</t>
  </si>
  <si>
    <t>New Table 3</t>
  </si>
  <si>
    <t>D'Orazio et al. (2011)</t>
  </si>
  <si>
    <t>B/Al</t>
  </si>
  <si>
    <t>B/Mn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</si>
</sst>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4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0"/>
      <name val="Arial"/>
      <family val="2"/>
    </font>
    <font>
      <b/>
      <sz val="11"/>
      <color rgb="FFFF0000"/>
      <name val="Calibri"/>
      <family val="2"/>
      <scheme val="minor"/>
    </font>
    <font>
      <b/>
      <sz val="10"/>
      <name val="Arial"/>
      <family val="2"/>
    </font>
    <font>
      <sz val="11"/>
      <color rgb="FFFF0000"/>
      <name val="Calibri"/>
      <family val="2"/>
    </font>
    <font>
      <sz val="11"/>
      <name val="Calibri"/>
      <family val="2"/>
    </font>
    <font>
      <b/>
      <sz val="11"/>
      <name val="Calibri"/>
      <family val="2"/>
    </font>
    <font>
      <b/>
      <sz val="9"/>
      <color indexed="81"/>
      <name val="Tahoma"/>
      <family val="2"/>
    </font>
    <font>
      <sz val="9"/>
      <color indexed="81"/>
      <name val="Tahoma"/>
      <family val="2"/>
    </font>
    <font>
      <sz val="11"/>
      <color rgb="FF000000"/>
      <name val="Calibri"/>
      <family val="2"/>
    </font>
    <font>
      <sz val="11"/>
      <color rgb="FFFF0000"/>
      <name val="Calibri"/>
      <family val="2"/>
    </font>
    <font>
      <i/>
      <sz val="11"/>
      <color theme="1"/>
      <name val="Calibri"/>
      <family val="2"/>
      <scheme val="minor"/>
    </font>
    <font>
      <sz val="11"/>
      <name val="Calibri"/>
      <family val="2"/>
    </font>
    <font>
      <sz val="11"/>
      <color theme="0" tint="-0.34998626667073579"/>
      <name val="Calibri"/>
      <family val="2"/>
    </font>
    <font>
      <b/>
      <u/>
      <sz val="11"/>
      <color theme="1"/>
      <name val="Calibri"/>
      <family val="2"/>
      <scheme val="minor"/>
    </font>
    <font>
      <b/>
      <sz val="11"/>
      <color theme="0" tint="-0.34998626667073579"/>
      <name val="Calibri"/>
      <family val="2"/>
    </font>
    <font>
      <b/>
      <sz val="11"/>
      <color theme="6"/>
      <name val="Calibri"/>
      <family val="2"/>
      <scheme val="minor"/>
    </font>
    <font>
      <b/>
      <sz val="11"/>
      <color theme="6"/>
      <name val="Calibri"/>
      <family val="2"/>
    </font>
    <font>
      <b/>
      <sz val="11"/>
      <color rgb="FFFFC000"/>
      <name val="Calibri"/>
      <family val="2"/>
    </font>
    <font>
      <b/>
      <sz val="11"/>
      <color rgb="FFFF0000"/>
      <name val="Calibri"/>
      <family val="2"/>
    </font>
    <font>
      <b/>
      <sz val="11"/>
      <color rgb="FFFFC000"/>
      <name val="Calibri"/>
      <family val="2"/>
      <scheme val="minor"/>
    </font>
    <font>
      <sz val="9"/>
      <color indexed="81"/>
      <name val="Tahoma"/>
      <charset val="1"/>
    </font>
    <font>
      <b/>
      <sz val="9"/>
      <color indexed="81"/>
      <name val="Tahoma"/>
      <charset val="1"/>
    </font>
    <font>
      <b/>
      <sz val="11"/>
      <name val="Calibri"/>
      <family val="2"/>
      <scheme val="minor"/>
    </font>
    <font>
      <b/>
      <sz val="11"/>
      <color theme="9"/>
      <name val="Calibri"/>
      <family val="2"/>
      <scheme val="minor"/>
    </font>
    <font>
      <b/>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0" fontId="1" fillId="0" borderId="0"/>
    <xf numFmtId="0" fontId="20" fillId="0" borderId="0"/>
    <xf numFmtId="0" fontId="18" fillId="0" borderId="0"/>
  </cellStyleXfs>
  <cellXfs count="70">
    <xf numFmtId="0" fontId="0" fillId="0" borderId="0" xfId="0"/>
    <xf numFmtId="0" fontId="0" fillId="0" borderId="0" xfId="0" applyAlignment="1">
      <alignment horizontal="center"/>
    </xf>
    <xf numFmtId="1" fontId="0" fillId="0" borderId="0" xfId="0" applyNumberFormat="1" applyAlignment="1">
      <alignment horizontal="center"/>
    </xf>
    <xf numFmtId="0" fontId="0" fillId="0" borderId="0" xfId="0" applyAlignment="1">
      <alignment horizontal="center"/>
    </xf>
    <xf numFmtId="0" fontId="19" fillId="0" borderId="0" xfId="45" applyFont="1" applyFill="1" applyAlignment="1">
      <alignment horizontal="center"/>
    </xf>
    <xf numFmtId="0" fontId="0" fillId="0" borderId="0" xfId="0" applyAlignment="1">
      <alignment horizontal="center"/>
    </xf>
    <xf numFmtId="0" fontId="16" fillId="0" borderId="0" xfId="0" applyFont="1" applyAlignment="1">
      <alignment horizontal="center"/>
    </xf>
    <xf numFmtId="164" fontId="16" fillId="0" borderId="0" xfId="0" applyNumberFormat="1" applyFont="1" applyAlignment="1">
      <alignment horizontal="center"/>
    </xf>
    <xf numFmtId="0" fontId="19" fillId="0" borderId="0" xfId="0" applyFont="1" applyAlignment="1">
      <alignment horizontal="center"/>
    </xf>
    <xf numFmtId="164" fontId="0" fillId="0" borderId="0" xfId="0" applyNumberFormat="1" applyAlignment="1">
      <alignment horizontal="center"/>
    </xf>
    <xf numFmtId="2" fontId="0" fillId="0" borderId="0" xfId="0" applyNumberFormat="1" applyAlignment="1">
      <alignment horizontal="center"/>
    </xf>
    <xf numFmtId="1" fontId="19" fillId="0" borderId="0" xfId="0" applyNumberFormat="1" applyFont="1" applyAlignment="1">
      <alignment horizontal="center"/>
    </xf>
    <xf numFmtId="2" fontId="19" fillId="0" borderId="0" xfId="0" applyNumberFormat="1" applyFont="1" applyAlignment="1">
      <alignment horizontal="center"/>
    </xf>
    <xf numFmtId="165" fontId="19" fillId="0" borderId="0" xfId="0" applyNumberFormat="1" applyFont="1" applyAlignment="1">
      <alignment horizontal="center"/>
    </xf>
    <xf numFmtId="164" fontId="19" fillId="0" borderId="0" xfId="0" applyNumberFormat="1" applyFont="1" applyAlignment="1">
      <alignment horizontal="center"/>
    </xf>
    <xf numFmtId="2" fontId="16" fillId="0" borderId="0" xfId="0" applyNumberFormat="1" applyFont="1" applyAlignment="1">
      <alignment horizontal="center"/>
    </xf>
    <xf numFmtId="164" fontId="21" fillId="0" borderId="0" xfId="0" applyNumberFormat="1" applyFont="1" applyAlignment="1">
      <alignment horizontal="center"/>
    </xf>
    <xf numFmtId="0" fontId="0" fillId="0" borderId="0" xfId="0" applyFont="1" applyAlignment="1"/>
    <xf numFmtId="0" fontId="22" fillId="0" borderId="0" xfId="0" applyFont="1" applyAlignment="1">
      <alignment horizontal="center"/>
    </xf>
    <xf numFmtId="0" fontId="0" fillId="0" borderId="0" xfId="0" applyFont="1" applyAlignment="1">
      <alignment horizontal="center"/>
    </xf>
    <xf numFmtId="164" fontId="0" fillId="0" borderId="0" xfId="0" applyNumberFormat="1" applyFont="1" applyAlignment="1">
      <alignment horizontal="center"/>
    </xf>
    <xf numFmtId="164" fontId="23" fillId="0" borderId="0" xfId="0" applyNumberFormat="1" applyFont="1" applyAlignment="1">
      <alignment horizontal="center"/>
    </xf>
    <xf numFmtId="0" fontId="24" fillId="0" borderId="0" xfId="0" applyFont="1" applyAlignment="1">
      <alignment horizontal="center"/>
    </xf>
    <xf numFmtId="2" fontId="24" fillId="0" borderId="0" xfId="0" applyNumberFormat="1" applyFont="1" applyAlignment="1">
      <alignment horizontal="center"/>
    </xf>
    <xf numFmtId="164" fontId="24" fillId="0" borderId="0" xfId="0" applyNumberFormat="1" applyFont="1" applyAlignment="1">
      <alignment horizontal="center"/>
    </xf>
    <xf numFmtId="1" fontId="0" fillId="0" borderId="0" xfId="0" applyNumberFormat="1" applyFont="1" applyAlignment="1">
      <alignment horizontal="center"/>
    </xf>
    <xf numFmtId="164" fontId="28" fillId="0" borderId="0" xfId="0" applyNumberFormat="1" applyFont="1" applyAlignment="1">
      <alignment horizontal="center"/>
    </xf>
    <xf numFmtId="164" fontId="14" fillId="0" borderId="0" xfId="0" applyNumberFormat="1" applyFont="1" applyAlignment="1">
      <alignment horizontal="center"/>
    </xf>
    <xf numFmtId="164" fontId="29" fillId="0" borderId="0" xfId="0" applyNumberFormat="1" applyFont="1" applyAlignment="1">
      <alignment horizontal="center"/>
    </xf>
    <xf numFmtId="0" fontId="30" fillId="0" borderId="0" xfId="0" applyFont="1"/>
    <xf numFmtId="0" fontId="30" fillId="0" borderId="0" xfId="0" applyFont="1" applyAlignment="1">
      <alignment horizontal="left"/>
    </xf>
    <xf numFmtId="1" fontId="0" fillId="0" borderId="0" xfId="0" applyNumberFormat="1" applyFont="1" applyAlignment="1"/>
    <xf numFmtId="0" fontId="25" fillId="0" borderId="0" xfId="0" applyFont="1" applyAlignment="1">
      <alignment horizontal="center"/>
    </xf>
    <xf numFmtId="164" fontId="31" fillId="0" borderId="0" xfId="0" applyNumberFormat="1" applyFont="1" applyAlignment="1">
      <alignment horizontal="center"/>
    </xf>
    <xf numFmtId="0" fontId="32" fillId="0" borderId="0" xfId="0" applyFont="1" applyAlignment="1">
      <alignment horizontal="center"/>
    </xf>
    <xf numFmtId="164" fontId="32" fillId="0" borderId="0" xfId="0" applyNumberFormat="1" applyFont="1" applyAlignment="1">
      <alignment horizontal="center"/>
    </xf>
    <xf numFmtId="0" fontId="33" fillId="0" borderId="0" xfId="0" applyFont="1"/>
    <xf numFmtId="1" fontId="31" fillId="0" borderId="0" xfId="0" applyNumberFormat="1" applyFont="1" applyAlignment="1">
      <alignment horizontal="center"/>
    </xf>
    <xf numFmtId="1" fontId="0" fillId="0" borderId="0" xfId="0" applyNumberFormat="1"/>
    <xf numFmtId="0" fontId="16" fillId="0" borderId="0" xfId="0" applyFont="1"/>
    <xf numFmtId="1" fontId="25" fillId="0" borderId="0" xfId="0" applyNumberFormat="1" applyFont="1" applyAlignment="1">
      <alignment horizontal="center"/>
    </xf>
    <xf numFmtId="1" fontId="34" fillId="0" borderId="0" xfId="0" applyNumberFormat="1" applyFont="1" applyAlignment="1">
      <alignment horizontal="center"/>
    </xf>
    <xf numFmtId="1" fontId="0" fillId="0" borderId="0" xfId="0" applyNumberFormat="1" applyFont="1" applyAlignment="1">
      <alignment horizontal="right"/>
    </xf>
    <xf numFmtId="0" fontId="21" fillId="0" borderId="0" xfId="0" applyFont="1"/>
    <xf numFmtId="0" fontId="33" fillId="0" borderId="0" xfId="0" applyFont="1" applyAlignment="1">
      <alignment horizontal="left"/>
    </xf>
    <xf numFmtId="0" fontId="35" fillId="0" borderId="0" xfId="0" applyFont="1" applyAlignment="1">
      <alignment horizontal="center"/>
    </xf>
    <xf numFmtId="0" fontId="35" fillId="0" borderId="0" xfId="0" applyFont="1" applyAlignment="1">
      <alignment horizontal="left"/>
    </xf>
    <xf numFmtId="0" fontId="0" fillId="0" borderId="0" xfId="0" applyAlignment="1">
      <alignment horizontal="left"/>
    </xf>
    <xf numFmtId="2" fontId="25" fillId="0" borderId="0" xfId="0" applyNumberFormat="1" applyFont="1" applyAlignment="1">
      <alignment horizontal="center"/>
    </xf>
    <xf numFmtId="2" fontId="36" fillId="0" borderId="0" xfId="0" applyNumberFormat="1" applyFont="1" applyAlignment="1">
      <alignment horizontal="center"/>
    </xf>
    <xf numFmtId="164" fontId="16" fillId="0" borderId="0" xfId="0" applyNumberFormat="1" applyFont="1" applyFill="1" applyAlignment="1">
      <alignment horizontal="center"/>
    </xf>
    <xf numFmtId="2" fontId="37" fillId="0" borderId="0" xfId="0" applyNumberFormat="1" applyFont="1" applyAlignment="1">
      <alignment horizontal="center"/>
    </xf>
    <xf numFmtId="2" fontId="38" fillId="0" borderId="0" xfId="0" applyNumberFormat="1" applyFont="1" applyAlignment="1">
      <alignment horizontal="center"/>
    </xf>
    <xf numFmtId="0" fontId="30" fillId="0" borderId="0" xfId="0" applyFont="1" applyAlignment="1">
      <alignment horizontal="center"/>
    </xf>
    <xf numFmtId="0" fontId="16" fillId="0" borderId="0" xfId="0" applyFont="1" applyAlignment="1">
      <alignment horizontal="left"/>
    </xf>
    <xf numFmtId="0" fontId="0" fillId="0" borderId="0" xfId="0" applyBorder="1"/>
    <xf numFmtId="0" fontId="0" fillId="0" borderId="0" xfId="0" applyBorder="1" applyAlignment="1">
      <alignment horizontal="center"/>
    </xf>
    <xf numFmtId="164" fontId="0" fillId="0" borderId="0" xfId="0" applyNumberFormat="1" applyBorder="1" applyAlignment="1">
      <alignment horizontal="center"/>
    </xf>
    <xf numFmtId="1" fontId="0" fillId="0" borderId="0" xfId="0" applyNumberFormat="1" applyBorder="1" applyAlignment="1">
      <alignment horizontal="center"/>
    </xf>
    <xf numFmtId="2" fontId="0" fillId="0" borderId="0" xfId="0" applyNumberFormat="1" applyBorder="1" applyAlignment="1">
      <alignment horizontal="center"/>
    </xf>
    <xf numFmtId="0" fontId="0" fillId="0" borderId="10" xfId="0" applyBorder="1"/>
    <xf numFmtId="0" fontId="0" fillId="0" borderId="10" xfId="0" applyBorder="1" applyAlignment="1">
      <alignment horizontal="center"/>
    </xf>
    <xf numFmtId="164" fontId="0" fillId="0" borderId="10" xfId="0" applyNumberFormat="1" applyBorder="1" applyAlignment="1">
      <alignment horizontal="center"/>
    </xf>
    <xf numFmtId="1" fontId="0" fillId="0" borderId="10" xfId="0" applyNumberFormat="1" applyBorder="1" applyAlignment="1">
      <alignment horizontal="center"/>
    </xf>
    <xf numFmtId="2" fontId="0" fillId="0" borderId="10" xfId="0" applyNumberFormat="1" applyBorder="1" applyAlignment="1">
      <alignment horizontal="center"/>
    </xf>
    <xf numFmtId="2" fontId="0" fillId="0" borderId="0" xfId="0" applyNumberFormat="1"/>
    <xf numFmtId="164" fontId="0" fillId="0" borderId="0" xfId="0" applyNumberFormat="1"/>
    <xf numFmtId="0" fontId="42" fillId="0" borderId="0" xfId="0" applyFont="1" applyAlignment="1">
      <alignment horizontal="center"/>
    </xf>
    <xf numFmtId="0" fontId="43" fillId="0" borderId="0" xfId="0" applyFont="1" applyAlignment="1">
      <alignment horizontal="center"/>
    </xf>
    <xf numFmtId="1" fontId="44" fillId="0" borderId="0" xfId="0" applyNumberFormat="1" applyFont="1"/>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5"/>
    <cellStyle name="Normal 3" xfId="43"/>
    <cellStyle name="Normal 4" xfId="42"/>
    <cellStyle name="Normal 5" xfId="44"/>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chartsheet" Target="chartsheets/sheet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1"/>
          <c:tx>
            <c:strRef>
              <c:f>'Gebel data summary'!$D$73</c:f>
              <c:strCache>
                <c:ptCount val="1"/>
                <c:pt idx="0">
                  <c:v>Co (mg/g)</c:v>
                </c:pt>
              </c:strCache>
            </c:strRef>
          </c:tx>
          <c:spPr>
            <a:ln w="28575" cap="rnd">
              <a:solidFill>
                <a:schemeClr val="accent2"/>
              </a:solidFill>
              <a:prstDash val="sysDash"/>
              <a:round/>
            </a:ln>
            <a:effectLst/>
          </c:spPr>
          <c:marker>
            <c:symbol val="none"/>
          </c:marker>
          <c:dLbls>
            <c:dLbl>
              <c:idx val="0"/>
              <c:layout/>
              <c:dLblPos val="l"/>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1-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summary'!$D$74:$D$78</c:f>
              <c:numCache>
                <c:formatCode>0.0</c:formatCode>
                <c:ptCount val="5"/>
                <c:pt idx="0">
                  <c:v>7.1524041847155262</c:v>
                </c:pt>
                <c:pt idx="1">
                  <c:v>7.5659444708729238</c:v>
                </c:pt>
                <c:pt idx="2">
                  <c:v>7.0427646139103386</c:v>
                </c:pt>
                <c:pt idx="3">
                  <c:v>7.2768310367235758</c:v>
                </c:pt>
                <c:pt idx="4">
                  <c:v>6.963434195148829</c:v>
                </c:pt>
              </c:numCache>
            </c:numRef>
          </c:val>
          <c:smooth val="0"/>
          <c:extLst xmlns:c15="http://schemas.microsoft.com/office/drawing/2012/chart">
            <c:ext xmlns:c16="http://schemas.microsoft.com/office/drawing/2014/chart" uri="{C3380CC4-5D6E-409C-BE32-E72D297353CC}">
              <c16:uniqueId val="{00000007-2199-4D90-B024-6272290E82CC}"/>
            </c:ext>
          </c:extLst>
        </c:ser>
        <c:ser>
          <c:idx val="2"/>
          <c:order val="2"/>
          <c:tx>
            <c:strRef>
              <c:f>'Gebel data summary'!$E$73</c:f>
              <c:strCache>
                <c:ptCount val="1"/>
                <c:pt idx="0">
                  <c:v>Ni (mg/g)</c:v>
                </c:pt>
              </c:strCache>
            </c:strRef>
          </c:tx>
          <c:spPr>
            <a:ln w="28575" cap="rnd">
              <a:solidFill>
                <a:schemeClr val="accent3"/>
              </a:solidFill>
              <a:prstDash val="sysDash"/>
              <a:round/>
            </a:ln>
            <a:effectLst/>
          </c:spPr>
          <c:marker>
            <c:symbol val="none"/>
          </c:marker>
          <c:dLbls>
            <c:dLbl>
              <c:idx val="0"/>
              <c:layout/>
              <c:dLblPos val="l"/>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B-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summary'!$E$74:$E$78</c:f>
              <c:numCache>
                <c:formatCode>0.0</c:formatCode>
                <c:ptCount val="5"/>
                <c:pt idx="0">
                  <c:v>198.74690065751588</c:v>
                </c:pt>
                <c:pt idx="1">
                  <c:v>206.2498509773157</c:v>
                </c:pt>
                <c:pt idx="2">
                  <c:v>189.63245670039831</c:v>
                </c:pt>
                <c:pt idx="3">
                  <c:v>197.84475222887994</c:v>
                </c:pt>
                <c:pt idx="4">
                  <c:v>188.36898456547408</c:v>
                </c:pt>
              </c:numCache>
            </c:numRef>
          </c:val>
          <c:smooth val="0"/>
          <c:extLst>
            <c:ext xmlns:c16="http://schemas.microsoft.com/office/drawing/2014/chart" uri="{C3380CC4-5D6E-409C-BE32-E72D297353CC}">
              <c16:uniqueId val="{00000008-2199-4D90-B024-6272290E82CC}"/>
            </c:ext>
          </c:extLst>
        </c:ser>
        <c:ser>
          <c:idx val="3"/>
          <c:order val="3"/>
          <c:tx>
            <c:strRef>
              <c:f>'Gebel data summary'!$F$73</c:f>
              <c:strCache>
                <c:ptCount val="1"/>
                <c:pt idx="0">
                  <c:v>Cu (ppm)</c:v>
                </c:pt>
              </c:strCache>
            </c:strRef>
          </c:tx>
          <c:spPr>
            <a:ln w="28575" cap="rnd">
              <a:solidFill>
                <a:schemeClr val="accent2"/>
              </a:solidFill>
              <a:prstDash val="sysDash"/>
              <a:round/>
            </a:ln>
            <a:effectLst/>
          </c:spPr>
          <c:marker>
            <c:symbol val="none"/>
          </c:marker>
          <c:dLbls>
            <c:dLbl>
              <c:idx val="0"/>
              <c:layout/>
              <c:dLblPos val="l"/>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A-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summary'!$F$74:$F$78</c:f>
              <c:numCache>
                <c:formatCode>0.0</c:formatCode>
                <c:ptCount val="5"/>
                <c:pt idx="0">
                  <c:v>456.56945982311191</c:v>
                </c:pt>
                <c:pt idx="1">
                  <c:v>449.21834862045029</c:v>
                </c:pt>
                <c:pt idx="2">
                  <c:v>412.44524350447091</c:v>
                </c:pt>
                <c:pt idx="3">
                  <c:v>475.12888994401607</c:v>
                </c:pt>
                <c:pt idx="4">
                  <c:v>420.30714631858626</c:v>
                </c:pt>
              </c:numCache>
            </c:numRef>
          </c:val>
          <c:smooth val="0"/>
          <c:extLst>
            <c:ext xmlns:c16="http://schemas.microsoft.com/office/drawing/2014/chart" uri="{C3380CC4-5D6E-409C-BE32-E72D297353CC}">
              <c16:uniqueId val="{00000009-2199-4D90-B024-6272290E82CC}"/>
            </c:ext>
          </c:extLst>
        </c:ser>
        <c:ser>
          <c:idx val="4"/>
          <c:order val="4"/>
          <c:tx>
            <c:strRef>
              <c:f>'Gebel data summary'!$G$73</c:f>
              <c:strCache>
                <c:ptCount val="1"/>
                <c:pt idx="0">
                  <c:v>Ga (ppm)</c:v>
                </c:pt>
              </c:strCache>
            </c:strRef>
          </c:tx>
          <c:spPr>
            <a:ln w="28575" cap="rnd">
              <a:solidFill>
                <a:schemeClr val="accent5"/>
              </a:solidFill>
              <a:prstDash val="sysDash"/>
              <a:round/>
            </a:ln>
            <a:effectLst/>
          </c:spPr>
          <c:marker>
            <c:symbol val="none"/>
          </c:marker>
          <c:dLbls>
            <c:dLbl>
              <c:idx val="0"/>
              <c:layout/>
              <c:dLblPos val="l"/>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E-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summary'!$G$74:$G$78</c:f>
              <c:numCache>
                <c:formatCode>0.0</c:formatCode>
                <c:ptCount val="5"/>
                <c:pt idx="0">
                  <c:v>50.329807343517352</c:v>
                </c:pt>
                <c:pt idx="1">
                  <c:v>50.161259183670424</c:v>
                </c:pt>
                <c:pt idx="2">
                  <c:v>53.199181322256749</c:v>
                </c:pt>
                <c:pt idx="3">
                  <c:v>49.624801042514626</c:v>
                </c:pt>
                <c:pt idx="4">
                  <c:v>55.363653726938026</c:v>
                </c:pt>
              </c:numCache>
            </c:numRef>
          </c:val>
          <c:smooth val="0"/>
          <c:extLst>
            <c:ext xmlns:c16="http://schemas.microsoft.com/office/drawing/2014/chart" uri="{C3380CC4-5D6E-409C-BE32-E72D297353CC}">
              <c16:uniqueId val="{0000000A-2199-4D90-B024-6272290E82CC}"/>
            </c:ext>
          </c:extLst>
        </c:ser>
        <c:ser>
          <c:idx val="5"/>
          <c:order val="5"/>
          <c:tx>
            <c:strRef>
              <c:f>'Gebel data summary'!$H$73</c:f>
              <c:strCache>
                <c:ptCount val="1"/>
                <c:pt idx="0">
                  <c:v>Ge (ppm)</c:v>
                </c:pt>
              </c:strCache>
            </c:strRef>
          </c:tx>
          <c:spPr>
            <a:ln w="28575" cap="rnd">
              <a:solidFill>
                <a:schemeClr val="accent6"/>
              </a:solidFill>
              <a:prstDash val="sysDash"/>
              <a:round/>
            </a:ln>
            <a:effectLst/>
          </c:spPr>
          <c:marker>
            <c:symbol val="none"/>
          </c:marker>
          <c:dLbls>
            <c:dLbl>
              <c:idx val="0"/>
              <c:layout/>
              <c:dLblPos val="l"/>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C-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summary'!$H$74:$H$78</c:f>
              <c:numCache>
                <c:formatCode>0.0</c:formatCode>
                <c:ptCount val="5"/>
                <c:pt idx="0">
                  <c:v>100.24455083178091</c:v>
                </c:pt>
                <c:pt idx="1">
                  <c:v>93.425111847669513</c:v>
                </c:pt>
                <c:pt idx="2">
                  <c:v>97.164939368270694</c:v>
                </c:pt>
                <c:pt idx="3">
                  <c:v>96.270688219597119</c:v>
                </c:pt>
                <c:pt idx="4">
                  <c:v>95.958633799293722</c:v>
                </c:pt>
              </c:numCache>
            </c:numRef>
          </c:val>
          <c:smooth val="0"/>
          <c:extLst>
            <c:ext xmlns:c16="http://schemas.microsoft.com/office/drawing/2014/chart" uri="{C3380CC4-5D6E-409C-BE32-E72D297353CC}">
              <c16:uniqueId val="{0000000B-2199-4D90-B024-6272290E82CC}"/>
            </c:ext>
          </c:extLst>
        </c:ser>
        <c:ser>
          <c:idx val="6"/>
          <c:order val="6"/>
          <c:tx>
            <c:strRef>
              <c:f>'Gebel data summary'!$I$73</c:f>
              <c:strCache>
                <c:ptCount val="1"/>
                <c:pt idx="0">
                  <c:v>As (ppm)</c:v>
                </c:pt>
              </c:strCache>
            </c:strRef>
          </c:tx>
          <c:spPr>
            <a:ln w="28575" cap="rnd">
              <a:solidFill>
                <a:schemeClr val="accent1">
                  <a:lumMod val="60000"/>
                </a:schemeClr>
              </a:solidFill>
              <a:prstDash val="sysDash"/>
              <a:round/>
            </a:ln>
            <a:effectLst/>
          </c:spPr>
          <c:marker>
            <c:symbol val="none"/>
          </c:marker>
          <c:dLbls>
            <c:dLbl>
              <c:idx val="0"/>
              <c:layout>
                <c:manualLayout>
                  <c:x val="-7.3076980762020127E-2"/>
                  <c:y val="6.0514372163388806E-3"/>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0-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summary'!$I$74:$I$78</c:f>
              <c:numCache>
                <c:formatCode>0.0</c:formatCode>
                <c:ptCount val="5"/>
                <c:pt idx="0">
                  <c:v>13.928619358125198</c:v>
                </c:pt>
                <c:pt idx="1">
                  <c:v>15.565751748771067</c:v>
                </c:pt>
                <c:pt idx="2">
                  <c:v>14.919463686521489</c:v>
                </c:pt>
                <c:pt idx="3">
                  <c:v>18.244111619325391</c:v>
                </c:pt>
                <c:pt idx="4">
                  <c:v>16.035923234933268</c:v>
                </c:pt>
              </c:numCache>
            </c:numRef>
          </c:val>
          <c:smooth val="0"/>
          <c:extLst>
            <c:ext xmlns:c16="http://schemas.microsoft.com/office/drawing/2014/chart" uri="{C3380CC4-5D6E-409C-BE32-E72D297353CC}">
              <c16:uniqueId val="{0000000C-2199-4D90-B024-6272290E82CC}"/>
            </c:ext>
          </c:extLst>
        </c:ser>
        <c:ser>
          <c:idx val="7"/>
          <c:order val="7"/>
          <c:tx>
            <c:strRef>
              <c:f>'Gebel data summary'!$J$73</c:f>
              <c:strCache>
                <c:ptCount val="1"/>
                <c:pt idx="0">
                  <c:v>Ru (ppm)</c:v>
                </c:pt>
              </c:strCache>
            </c:strRef>
          </c:tx>
          <c:spPr>
            <a:ln w="28575" cap="rnd">
              <a:solidFill>
                <a:schemeClr val="accent2">
                  <a:lumMod val="60000"/>
                </a:schemeClr>
              </a:solidFill>
              <a:prstDash val="sysDash"/>
              <a:round/>
            </a:ln>
            <a:effectLst/>
          </c:spPr>
          <c:marker>
            <c:symbol val="none"/>
          </c:marker>
          <c:dLbls>
            <c:dLbl>
              <c:idx val="0"/>
              <c:layout/>
              <c:dLblPos val="l"/>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8-3D68-4F63-91D3-0D5CB476907F}"/>
                </c:ext>
              </c:extLst>
            </c:dLbl>
            <c:dLbl>
              <c:idx val="1"/>
              <c:delete val="1"/>
              <c:extLst>
                <c:ext xmlns:c15="http://schemas.microsoft.com/office/drawing/2012/chart" uri="{CE6537A1-D6FC-4f65-9D91-7224C49458BB}"/>
                <c:ext xmlns:c16="http://schemas.microsoft.com/office/drawing/2014/chart" uri="{C3380CC4-5D6E-409C-BE32-E72D297353CC}">
                  <c16:uniqueId val="{00000026-3D68-4F63-91D3-0D5CB476907F}"/>
                </c:ext>
              </c:extLst>
            </c:dLbl>
            <c:dLbl>
              <c:idx val="2"/>
              <c:delete val="1"/>
              <c:extLst>
                <c:ext xmlns:c15="http://schemas.microsoft.com/office/drawing/2012/chart" uri="{CE6537A1-D6FC-4f65-9D91-7224C49458BB}"/>
                <c:ext xmlns:c16="http://schemas.microsoft.com/office/drawing/2014/chart" uri="{C3380CC4-5D6E-409C-BE32-E72D297353CC}">
                  <c16:uniqueId val="{00000025-3D68-4F63-91D3-0D5CB476907F}"/>
                </c:ext>
              </c:extLst>
            </c:dLbl>
            <c:dLbl>
              <c:idx val="3"/>
              <c:delete val="1"/>
              <c:extLst>
                <c:ext xmlns:c15="http://schemas.microsoft.com/office/drawing/2012/chart" uri="{CE6537A1-D6FC-4f65-9D91-7224C49458BB}"/>
                <c:ext xmlns:c16="http://schemas.microsoft.com/office/drawing/2014/chart" uri="{C3380CC4-5D6E-409C-BE32-E72D297353CC}">
                  <c16:uniqueId val="{00000024-3D68-4F63-91D3-0D5CB476907F}"/>
                </c:ext>
              </c:extLst>
            </c:dLbl>
            <c:dLbl>
              <c:idx val="4"/>
              <c:delete val="1"/>
              <c:extLst>
                <c:ext xmlns:c15="http://schemas.microsoft.com/office/drawing/2012/chart" uri="{CE6537A1-D6FC-4f65-9D91-7224C49458BB}"/>
                <c:ext xmlns:c16="http://schemas.microsoft.com/office/drawing/2014/chart" uri="{C3380CC4-5D6E-409C-BE32-E72D297353CC}">
                  <c16:uniqueId val="{00000023-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summary'!$J$74:$J$78</c:f>
              <c:numCache>
                <c:formatCode>0.0</c:formatCode>
                <c:ptCount val="5"/>
                <c:pt idx="0">
                  <c:v>2.146222654203509</c:v>
                </c:pt>
                <c:pt idx="1">
                  <c:v>2.2893784069939818</c:v>
                </c:pt>
                <c:pt idx="2">
                  <c:v>2.1465071636998183</c:v>
                </c:pt>
                <c:pt idx="3">
                  <c:v>2.2194573025644933</c:v>
                </c:pt>
                <c:pt idx="4">
                  <c:v>2.1389774240985466</c:v>
                </c:pt>
              </c:numCache>
            </c:numRef>
          </c:val>
          <c:smooth val="0"/>
          <c:extLst>
            <c:ext xmlns:c16="http://schemas.microsoft.com/office/drawing/2014/chart" uri="{C3380CC4-5D6E-409C-BE32-E72D297353CC}">
              <c16:uniqueId val="{0000000D-2199-4D90-B024-6272290E82CC}"/>
            </c:ext>
          </c:extLst>
        </c:ser>
        <c:ser>
          <c:idx val="8"/>
          <c:order val="8"/>
          <c:tx>
            <c:strRef>
              <c:f>'Gebel data summary'!$K$73</c:f>
              <c:strCache>
                <c:ptCount val="1"/>
                <c:pt idx="0">
                  <c:v>Rh (ppm)</c:v>
                </c:pt>
              </c:strCache>
            </c:strRef>
          </c:tx>
          <c:spPr>
            <a:ln w="28575" cap="rnd">
              <a:solidFill>
                <a:schemeClr val="accent3">
                  <a:lumMod val="60000"/>
                </a:schemeClr>
              </a:solidFill>
              <a:prstDash val="sysDash"/>
              <a:round/>
            </a:ln>
            <a:effectLst/>
          </c:spPr>
          <c:marker>
            <c:symbol val="none"/>
          </c:marker>
          <c:dLbls>
            <c:dLbl>
              <c:idx val="0"/>
              <c:layout/>
              <c:dLblPos val="l"/>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5-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summary'!$K$74:$K$78</c:f>
              <c:numCache>
                <c:formatCode>0.0</c:formatCode>
                <c:ptCount val="5"/>
                <c:pt idx="0">
                  <c:v>0.61683647785302753</c:v>
                </c:pt>
                <c:pt idx="1">
                  <c:v>0.65466947821567278</c:v>
                </c:pt>
                <c:pt idx="2">
                  <c:v>0.6291334069468445</c:v>
                </c:pt>
                <c:pt idx="3">
                  <c:v>0.63593917825271018</c:v>
                </c:pt>
                <c:pt idx="4">
                  <c:v>0.60144582734963314</c:v>
                </c:pt>
              </c:numCache>
            </c:numRef>
          </c:val>
          <c:smooth val="0"/>
          <c:extLst>
            <c:ext xmlns:c16="http://schemas.microsoft.com/office/drawing/2014/chart" uri="{C3380CC4-5D6E-409C-BE32-E72D297353CC}">
              <c16:uniqueId val="{0000000E-2199-4D90-B024-6272290E82CC}"/>
            </c:ext>
          </c:extLst>
        </c:ser>
        <c:ser>
          <c:idx val="9"/>
          <c:order val="9"/>
          <c:tx>
            <c:strRef>
              <c:f>'Gebel data summary'!$L$73</c:f>
              <c:strCache>
                <c:ptCount val="1"/>
                <c:pt idx="0">
                  <c:v>Pd (ppm)</c:v>
                </c:pt>
              </c:strCache>
            </c:strRef>
          </c:tx>
          <c:spPr>
            <a:ln w="28575" cap="rnd">
              <a:solidFill>
                <a:schemeClr val="accent4">
                  <a:lumMod val="60000"/>
                </a:schemeClr>
              </a:solidFill>
              <a:prstDash val="sysDash"/>
              <a:round/>
            </a:ln>
            <a:effectLst/>
          </c:spPr>
          <c:marker>
            <c:symbol val="none"/>
          </c:marker>
          <c:dLbls>
            <c:dLbl>
              <c:idx val="0"/>
              <c:layout/>
              <c:dLblPos val="l"/>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2-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summary'!$L$74:$L$78</c:f>
              <c:numCache>
                <c:formatCode>0.0</c:formatCode>
                <c:ptCount val="5"/>
                <c:pt idx="0">
                  <c:v>4.0289274148514265</c:v>
                </c:pt>
                <c:pt idx="1">
                  <c:v>4.4256247114523886</c:v>
                </c:pt>
                <c:pt idx="2">
                  <c:v>4.1282427871977179</c:v>
                </c:pt>
                <c:pt idx="3">
                  <c:v>4.1801307315275729</c:v>
                </c:pt>
                <c:pt idx="4">
                  <c:v>4.0915959580128112</c:v>
                </c:pt>
              </c:numCache>
            </c:numRef>
          </c:val>
          <c:smooth val="0"/>
          <c:extLst xmlns:c15="http://schemas.microsoft.com/office/drawing/2012/chart">
            <c:ext xmlns:c16="http://schemas.microsoft.com/office/drawing/2014/chart" uri="{C3380CC4-5D6E-409C-BE32-E72D297353CC}">
              <c16:uniqueId val="{0000000F-2199-4D90-B024-6272290E82CC}"/>
            </c:ext>
          </c:extLst>
        </c:ser>
        <c:ser>
          <c:idx val="10"/>
          <c:order val="10"/>
          <c:tx>
            <c:strRef>
              <c:f>'Gebel data summary'!$M$73</c:f>
              <c:strCache>
                <c:ptCount val="1"/>
                <c:pt idx="0">
                  <c:v>W (ppm)</c:v>
                </c:pt>
              </c:strCache>
            </c:strRef>
          </c:tx>
          <c:spPr>
            <a:ln w="28575" cap="rnd">
              <a:solidFill>
                <a:schemeClr val="accent5">
                  <a:lumMod val="60000"/>
                </a:schemeClr>
              </a:solidFill>
              <a:round/>
            </a:ln>
            <a:effectLst/>
          </c:spPr>
          <c:marker>
            <c:symbol val="none"/>
          </c:marker>
          <c:dLbls>
            <c:dLbl>
              <c:idx val="0"/>
              <c:layout>
                <c:manualLayout>
                  <c:x val="-9.5457875457875457E-2"/>
                  <c:y val="-6.0514372163388806E-3"/>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7-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summary'!$M$74:$M$78</c:f>
              <c:numCache>
                <c:formatCode>0.0</c:formatCode>
                <c:ptCount val="5"/>
                <c:pt idx="0">
                  <c:v>0.45417912847616937</c:v>
                </c:pt>
                <c:pt idx="1">
                  <c:v>1.1030185736002673</c:v>
                </c:pt>
                <c:pt idx="2">
                  <c:v>0.67322952568754102</c:v>
                </c:pt>
                <c:pt idx="3">
                  <c:v>0.59296156661011257</c:v>
                </c:pt>
                <c:pt idx="4">
                  <c:v>0.63062931623231366</c:v>
                </c:pt>
              </c:numCache>
            </c:numRef>
          </c:val>
          <c:smooth val="0"/>
          <c:extLst>
            <c:ext xmlns:c16="http://schemas.microsoft.com/office/drawing/2014/chart" uri="{C3380CC4-5D6E-409C-BE32-E72D297353CC}">
              <c16:uniqueId val="{00000010-2199-4D90-B024-6272290E82CC}"/>
            </c:ext>
          </c:extLst>
        </c:ser>
        <c:ser>
          <c:idx val="11"/>
          <c:order val="11"/>
          <c:tx>
            <c:strRef>
              <c:f>'Gebel data summary'!$O$73</c:f>
              <c:strCache>
                <c:ptCount val="1"/>
                <c:pt idx="0">
                  <c:v>Ir (ppm)</c:v>
                </c:pt>
              </c:strCache>
            </c:strRef>
          </c:tx>
          <c:spPr>
            <a:ln w="28575" cap="rnd">
              <a:solidFill>
                <a:schemeClr val="accent6">
                  <a:lumMod val="60000"/>
                </a:schemeClr>
              </a:solidFill>
              <a:prstDash val="sysDash"/>
              <a:round/>
            </a:ln>
            <a:effectLst/>
          </c:spPr>
          <c:marker>
            <c:symbol val="none"/>
          </c:marker>
          <c:dLbls>
            <c:dLbl>
              <c:idx val="0"/>
              <c:layout>
                <c:manualLayout>
                  <c:x val="-7.5538519223558614E-2"/>
                  <c:y val="1.6137165910237016E-2"/>
                </c:manualLayout>
              </c:layout>
              <c:dLblPos val="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6-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summary'!$O$74:$O$78</c:f>
              <c:numCache>
                <c:formatCode>0.0</c:formatCode>
                <c:ptCount val="5"/>
                <c:pt idx="0">
                  <c:v>0.43252917577441691</c:v>
                </c:pt>
                <c:pt idx="1">
                  <c:v>0.47455453024961664</c:v>
                </c:pt>
                <c:pt idx="2">
                  <c:v>0.43062520905108481</c:v>
                </c:pt>
                <c:pt idx="3">
                  <c:v>0.46176266534357063</c:v>
                </c:pt>
                <c:pt idx="4">
                  <c:v>0.43641590435476163</c:v>
                </c:pt>
              </c:numCache>
            </c:numRef>
          </c:val>
          <c:smooth val="0"/>
          <c:extLst>
            <c:ext xmlns:c16="http://schemas.microsoft.com/office/drawing/2014/chart" uri="{C3380CC4-5D6E-409C-BE32-E72D297353CC}">
              <c16:uniqueId val="{00000011-2199-4D90-B024-6272290E82CC}"/>
            </c:ext>
          </c:extLst>
        </c:ser>
        <c:ser>
          <c:idx val="12"/>
          <c:order val="12"/>
          <c:tx>
            <c:strRef>
              <c:f>'Gebel data summary'!$P$73</c:f>
              <c:strCache>
                <c:ptCount val="1"/>
                <c:pt idx="0">
                  <c:v>Pt (ppm)</c:v>
                </c:pt>
              </c:strCache>
            </c:strRef>
          </c:tx>
          <c:spPr>
            <a:ln w="28575" cap="rnd">
              <a:solidFill>
                <a:schemeClr val="accent1">
                  <a:lumMod val="80000"/>
                  <a:lumOff val="20000"/>
                </a:schemeClr>
              </a:solidFill>
              <a:prstDash val="sysDash"/>
              <a:round/>
            </a:ln>
            <a:effectLst/>
          </c:spPr>
          <c:marker>
            <c:symbol val="none"/>
          </c:marker>
          <c:dLbls>
            <c:dLbl>
              <c:idx val="0"/>
              <c:layout/>
              <c:dLblPos val="l"/>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3-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summary'!$P$74:$P$78</c:f>
              <c:numCache>
                <c:formatCode>0.0</c:formatCode>
                <c:ptCount val="5"/>
                <c:pt idx="0">
                  <c:v>3.1028716191662546</c:v>
                </c:pt>
                <c:pt idx="1">
                  <c:v>3.5105652774315375</c:v>
                </c:pt>
                <c:pt idx="2">
                  <c:v>3.2922412963279712</c:v>
                </c:pt>
                <c:pt idx="3">
                  <c:v>3.4183495983433199</c:v>
                </c:pt>
                <c:pt idx="4">
                  <c:v>3.3178249603631076</c:v>
                </c:pt>
              </c:numCache>
            </c:numRef>
          </c:val>
          <c:smooth val="0"/>
          <c:extLst xmlns:c15="http://schemas.microsoft.com/office/drawing/2012/chart">
            <c:ext xmlns:c16="http://schemas.microsoft.com/office/drawing/2014/chart" uri="{C3380CC4-5D6E-409C-BE32-E72D297353CC}">
              <c16:uniqueId val="{00000012-2199-4D90-B024-6272290E82CC}"/>
            </c:ext>
          </c:extLst>
        </c:ser>
        <c:ser>
          <c:idx val="13"/>
          <c:order val="13"/>
          <c:tx>
            <c:strRef>
              <c:f>'Gebel data summary'!$Q$73</c:f>
              <c:strCache>
                <c:ptCount val="1"/>
                <c:pt idx="0">
                  <c:v>Au (ppm)</c:v>
                </c:pt>
              </c:strCache>
            </c:strRef>
          </c:tx>
          <c:spPr>
            <a:ln w="28575" cap="rnd">
              <a:solidFill>
                <a:schemeClr val="accent2">
                  <a:lumMod val="80000"/>
                  <a:lumOff val="20000"/>
                </a:schemeClr>
              </a:solidFill>
              <a:prstDash val="sysDash"/>
              <a:round/>
            </a:ln>
            <a:effectLst/>
          </c:spPr>
          <c:marker>
            <c:symbol val="none"/>
          </c:marker>
          <c:dLbls>
            <c:dLbl>
              <c:idx val="0"/>
              <c:layout/>
              <c:dLblPos val="l"/>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4-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summary'!$Q$74:$Q$78</c:f>
              <c:numCache>
                <c:formatCode>0.0</c:formatCode>
                <c:ptCount val="5"/>
                <c:pt idx="0">
                  <c:v>1.341959515490037</c:v>
                </c:pt>
                <c:pt idx="1">
                  <c:v>1.4876952760042095</c:v>
                </c:pt>
                <c:pt idx="2">
                  <c:v>1.3592715304048151</c:v>
                </c:pt>
                <c:pt idx="3">
                  <c:v>1.4189531063466434</c:v>
                </c:pt>
                <c:pt idx="4">
                  <c:v>1.3774071170131803</c:v>
                </c:pt>
              </c:numCache>
            </c:numRef>
          </c:val>
          <c:smooth val="0"/>
          <c:extLst>
            <c:ext xmlns:c16="http://schemas.microsoft.com/office/drawing/2014/chart" uri="{C3380CC4-5D6E-409C-BE32-E72D297353CC}">
              <c16:uniqueId val="{00000013-2199-4D90-B024-6272290E82CC}"/>
            </c:ext>
          </c:extLst>
        </c:ser>
        <c:ser>
          <c:idx val="17"/>
          <c:order val="14"/>
          <c:tx>
            <c:strRef>
              <c:f>'Gebel data summary'!$U$73</c:f>
              <c:strCache>
                <c:ptCount val="1"/>
                <c:pt idx="0">
                  <c:v>P (ppm)</c:v>
                </c:pt>
              </c:strCache>
            </c:strRef>
          </c:tx>
          <c:spPr>
            <a:ln w="28575" cap="rnd">
              <a:solidFill>
                <a:schemeClr val="accent6">
                  <a:lumMod val="80000"/>
                  <a:lumOff val="20000"/>
                </a:schemeClr>
              </a:solidFill>
              <a:prstDash val="sysDash"/>
              <a:round/>
            </a:ln>
            <a:effectLst/>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3-3D68-4F63-91D3-0D5CB476907F}"/>
                </c:ext>
              </c:extLst>
            </c:dLbl>
            <c:dLbl>
              <c:idx val="2"/>
              <c:delete val="1"/>
              <c:extLst>
                <c:ext xmlns:c15="http://schemas.microsoft.com/office/drawing/2012/chart" uri="{CE6537A1-D6FC-4f65-9D91-7224C49458BB}"/>
                <c:ext xmlns:c16="http://schemas.microsoft.com/office/drawing/2014/chart" uri="{C3380CC4-5D6E-409C-BE32-E72D297353CC}">
                  <c16:uniqueId val="{00000002-3D68-4F63-91D3-0D5CB476907F}"/>
                </c:ext>
              </c:extLst>
            </c:dLbl>
            <c:dLbl>
              <c:idx val="3"/>
              <c:delete val="1"/>
              <c:extLst>
                <c:ext xmlns:c15="http://schemas.microsoft.com/office/drawing/2012/chart" uri="{CE6537A1-D6FC-4f65-9D91-7224C49458BB}"/>
                <c:ext xmlns:c16="http://schemas.microsoft.com/office/drawing/2014/chart" uri="{C3380CC4-5D6E-409C-BE32-E72D297353CC}">
                  <c16:uniqueId val="{00000001-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summary'!$U$74:$U$78</c:f>
              <c:numCache>
                <c:formatCode>0.0</c:formatCode>
                <c:ptCount val="5"/>
                <c:pt idx="0" formatCode="General">
                  <c:v>0</c:v>
                </c:pt>
                <c:pt idx="1">
                  <c:v>831.46759086523105</c:v>
                </c:pt>
                <c:pt idx="2">
                  <c:v>1068.1568062716065</c:v>
                </c:pt>
                <c:pt idx="3">
                  <c:v>888.63126143380464</c:v>
                </c:pt>
                <c:pt idx="4">
                  <c:v>1296.0970866138516</c:v>
                </c:pt>
              </c:numCache>
            </c:numRef>
          </c:val>
          <c:smooth val="0"/>
          <c:extLst xmlns:c15="http://schemas.microsoft.com/office/drawing/2012/chart">
            <c:ext xmlns:c16="http://schemas.microsoft.com/office/drawing/2014/chart" uri="{C3380CC4-5D6E-409C-BE32-E72D297353CC}">
              <c16:uniqueId val="{00000017-2199-4D90-B024-6272290E82CC}"/>
            </c:ext>
          </c:extLst>
        </c:ser>
        <c:ser>
          <c:idx val="19"/>
          <c:order val="15"/>
          <c:tx>
            <c:strRef>
              <c:f>'Gebel data summary'!$W$73</c:f>
              <c:strCache>
                <c:ptCount val="1"/>
                <c:pt idx="0">
                  <c:v>V (ppm)</c:v>
                </c:pt>
              </c:strCache>
            </c:strRef>
          </c:tx>
          <c:spPr>
            <a:ln w="28575" cap="rnd">
              <a:solidFill>
                <a:schemeClr val="accent2">
                  <a:lumMod val="80000"/>
                </a:schemeClr>
              </a:solidFill>
              <a:round/>
            </a:ln>
            <a:effectLst/>
          </c:spPr>
          <c:marker>
            <c:symbol val="none"/>
          </c:marker>
          <c:dLbls>
            <c:dLbl>
              <c:idx val="4"/>
              <c:layout>
                <c:manualLayout>
                  <c:x val="-5.8608058608058608E-3"/>
                  <c:y val="-4.034291477559254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1-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summary'!$W$74:$W$78</c:f>
              <c:numCache>
                <c:formatCode>0.0</c:formatCode>
                <c:ptCount val="5"/>
                <c:pt idx="0" formatCode="General">
                  <c:v>0</c:v>
                </c:pt>
                <c:pt idx="1">
                  <c:v>2.5188906019415649</c:v>
                </c:pt>
                <c:pt idx="2">
                  <c:v>1.6213084579225545</c:v>
                </c:pt>
                <c:pt idx="3">
                  <c:v>1.1359241290541593</c:v>
                </c:pt>
                <c:pt idx="4">
                  <c:v>2.5175192482684809</c:v>
                </c:pt>
              </c:numCache>
            </c:numRef>
          </c:val>
          <c:smooth val="0"/>
          <c:extLst xmlns:c15="http://schemas.microsoft.com/office/drawing/2012/chart">
            <c:ext xmlns:c16="http://schemas.microsoft.com/office/drawing/2014/chart" uri="{C3380CC4-5D6E-409C-BE32-E72D297353CC}">
              <c16:uniqueId val="{00000019-2199-4D90-B024-6272290E82CC}"/>
            </c:ext>
          </c:extLst>
        </c:ser>
        <c:ser>
          <c:idx val="20"/>
          <c:order val="16"/>
          <c:tx>
            <c:strRef>
              <c:f>'Gebel data summary'!$X$73</c:f>
              <c:strCache>
                <c:ptCount val="1"/>
                <c:pt idx="0">
                  <c:v>Fe (mg/g)</c:v>
                </c:pt>
              </c:strCache>
            </c:strRef>
          </c:tx>
          <c:spPr>
            <a:ln w="28575" cap="rnd">
              <a:solidFill>
                <a:schemeClr val="accent3">
                  <a:lumMod val="80000"/>
                </a:schemeClr>
              </a:solidFill>
              <a:prstDash val="sysDash"/>
              <a:round/>
            </a:ln>
            <a:effectLst/>
          </c:spPr>
          <c:marker>
            <c:symbol val="none"/>
          </c:marker>
          <c:dLbls>
            <c:dLbl>
              <c:idx val="0"/>
              <c:layout/>
              <c:dLblPos val="l"/>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9-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summary'!$X$74:$X$78</c:f>
              <c:numCache>
                <c:formatCode>0.0</c:formatCode>
                <c:ptCount val="5"/>
                <c:pt idx="0" formatCode="General">
                  <c:v>800</c:v>
                </c:pt>
                <c:pt idx="1">
                  <c:v>766.9715936235724</c:v>
                </c:pt>
                <c:pt idx="2">
                  <c:v>829.05562189091711</c:v>
                </c:pt>
                <c:pt idx="3">
                  <c:v>795.22154718535273</c:v>
                </c:pt>
                <c:pt idx="4">
                  <c:v>809.86992044693784</c:v>
                </c:pt>
              </c:numCache>
            </c:numRef>
          </c:val>
          <c:smooth val="0"/>
          <c:extLst>
            <c:ext xmlns:c16="http://schemas.microsoft.com/office/drawing/2014/chart" uri="{C3380CC4-5D6E-409C-BE32-E72D297353CC}">
              <c16:uniqueId val="{0000001A-2199-4D90-B024-6272290E82CC}"/>
            </c:ext>
          </c:extLst>
        </c:ser>
        <c:ser>
          <c:idx val="21"/>
          <c:order val="17"/>
          <c:tx>
            <c:strRef>
              <c:f>'Gebel data summary'!$Y$73</c:f>
              <c:strCache>
                <c:ptCount val="1"/>
                <c:pt idx="0">
                  <c:v>Mn (ppm)</c:v>
                </c:pt>
              </c:strCache>
            </c:strRef>
          </c:tx>
          <c:spPr>
            <a:ln w="38100" cap="rnd">
              <a:solidFill>
                <a:schemeClr val="accent4">
                  <a:lumMod val="80000"/>
                </a:schemeClr>
              </a:solidFill>
              <a:round/>
            </a:ln>
            <a:effectLst/>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10-3D68-4F63-91D3-0D5CB476907F}"/>
                </c:ext>
              </c:extLst>
            </c:dLbl>
            <c:dLbl>
              <c:idx val="2"/>
              <c:delete val="1"/>
              <c:extLst>
                <c:ext xmlns:c15="http://schemas.microsoft.com/office/drawing/2012/chart" uri="{CE6537A1-D6FC-4f65-9D91-7224C49458BB}"/>
                <c:ext xmlns:c16="http://schemas.microsoft.com/office/drawing/2014/chart" uri="{C3380CC4-5D6E-409C-BE32-E72D297353CC}">
                  <c16:uniqueId val="{0000000F-3D68-4F63-91D3-0D5CB476907F}"/>
                </c:ext>
              </c:extLst>
            </c:dLbl>
            <c:dLbl>
              <c:idx val="3"/>
              <c:delete val="1"/>
              <c:extLst>
                <c:ext xmlns:c15="http://schemas.microsoft.com/office/drawing/2012/chart" uri="{CE6537A1-D6FC-4f65-9D91-7224C49458BB}"/>
                <c:ext xmlns:c16="http://schemas.microsoft.com/office/drawing/2014/chart" uri="{C3380CC4-5D6E-409C-BE32-E72D297353CC}">
                  <c16:uniqueId val="{0000000E-3D68-4F63-91D3-0D5CB476907F}"/>
                </c:ext>
              </c:extLst>
            </c:dLbl>
            <c:dLbl>
              <c:idx val="4"/>
              <c:layout>
                <c:manualLayout>
                  <c:x val="1.1721611721611722E-2"/>
                  <c:y val="8.0685829551184335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1-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summary'!$Y$74:$Y$78</c:f>
              <c:numCache>
                <c:formatCode>0.0</c:formatCode>
                <c:ptCount val="5"/>
                <c:pt idx="0" formatCode="General">
                  <c:v>0</c:v>
                </c:pt>
                <c:pt idx="1">
                  <c:v>98.418016482695094</c:v>
                </c:pt>
                <c:pt idx="2">
                  <c:v>25.1840945367919</c:v>
                </c:pt>
                <c:pt idx="3">
                  <c:v>23.926140647830678</c:v>
                </c:pt>
                <c:pt idx="4">
                  <c:v>21.653369597191478</c:v>
                </c:pt>
              </c:numCache>
            </c:numRef>
          </c:val>
          <c:smooth val="0"/>
          <c:extLst>
            <c:ext xmlns:c16="http://schemas.microsoft.com/office/drawing/2014/chart" uri="{C3380CC4-5D6E-409C-BE32-E72D297353CC}">
              <c16:uniqueId val="{00000000-974D-4A6A-87D6-DD43F72C416F}"/>
            </c:ext>
          </c:extLst>
        </c:ser>
        <c:ser>
          <c:idx val="22"/>
          <c:order val="18"/>
          <c:tx>
            <c:strRef>
              <c:f>'Gebel data summary'!$Z$73</c:f>
              <c:strCache>
                <c:ptCount val="1"/>
                <c:pt idx="0">
                  <c:v>Zn (ppm)</c:v>
                </c:pt>
              </c:strCache>
            </c:strRef>
          </c:tx>
          <c:spPr>
            <a:ln w="28575" cap="rnd">
              <a:solidFill>
                <a:schemeClr val="accent5">
                  <a:lumMod val="80000"/>
                </a:schemeClr>
              </a:solidFill>
              <a:prstDash val="sysDash"/>
              <a:round/>
            </a:ln>
            <a:effectLst/>
          </c:spPr>
          <c:marker>
            <c:symbol val="none"/>
          </c:marker>
          <c:dLbls>
            <c:dLbl>
              <c:idx val="4"/>
              <c:layout>
                <c:manualLayout>
                  <c:x val="-4.395604395604288E-3"/>
                  <c:y val="-2.0171457387797007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summary'!$Z$74:$Z$78</c:f>
              <c:numCache>
                <c:formatCode>0.0</c:formatCode>
                <c:ptCount val="5"/>
                <c:pt idx="0" formatCode="General">
                  <c:v>0</c:v>
                </c:pt>
                <c:pt idx="1">
                  <c:v>4.9758659182095597</c:v>
                </c:pt>
                <c:pt idx="2">
                  <c:v>4.7695409066578831</c:v>
                </c:pt>
                <c:pt idx="3">
                  <c:v>4.7816326063783556</c:v>
                </c:pt>
                <c:pt idx="4">
                  <c:v>4.7633446333886909</c:v>
                </c:pt>
              </c:numCache>
            </c:numRef>
          </c:val>
          <c:smooth val="0"/>
          <c:extLst>
            <c:ext xmlns:c16="http://schemas.microsoft.com/office/drawing/2014/chart" uri="{C3380CC4-5D6E-409C-BE32-E72D297353CC}">
              <c16:uniqueId val="{00000001-974D-4A6A-87D6-DD43F72C416F}"/>
            </c:ext>
          </c:extLst>
        </c:ser>
        <c:ser>
          <c:idx val="23"/>
          <c:order val="19"/>
          <c:tx>
            <c:strRef>
              <c:f>'Gebel data summary'!$AA$73</c:f>
              <c:strCache>
                <c:ptCount val="1"/>
                <c:pt idx="0">
                  <c:v>Se (ppm)</c:v>
                </c:pt>
              </c:strCache>
            </c:strRef>
          </c:tx>
          <c:spPr>
            <a:ln w="28575" cap="rnd">
              <a:solidFill>
                <a:schemeClr val="accent6">
                  <a:lumMod val="80000"/>
                </a:schemeClr>
              </a:solidFill>
              <a:prstDash val="sysDash"/>
              <a:round/>
            </a:ln>
            <a:effectLst/>
          </c:spPr>
          <c:marker>
            <c:symbol val="none"/>
          </c:marker>
          <c:dLbls>
            <c:dLbl>
              <c:idx val="4"/>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C-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summary'!$AA$74:$AA$78</c:f>
              <c:numCache>
                <c:formatCode>0.0</c:formatCode>
                <c:ptCount val="5"/>
                <c:pt idx="0" formatCode="General">
                  <c:v>0</c:v>
                </c:pt>
                <c:pt idx="1">
                  <c:v>8.713306032222869</c:v>
                </c:pt>
                <c:pt idx="2">
                  <c:v>8.2268064785818549</c:v>
                </c:pt>
                <c:pt idx="3">
                  <c:v>6.6584894078304124</c:v>
                </c:pt>
                <c:pt idx="4">
                  <c:v>8.2389522041631835</c:v>
                </c:pt>
              </c:numCache>
            </c:numRef>
          </c:val>
          <c:smooth val="0"/>
          <c:extLst>
            <c:ext xmlns:c16="http://schemas.microsoft.com/office/drawing/2014/chart" uri="{C3380CC4-5D6E-409C-BE32-E72D297353CC}">
              <c16:uniqueId val="{00000002-974D-4A6A-87D6-DD43F72C416F}"/>
            </c:ext>
          </c:extLst>
        </c:ser>
        <c:ser>
          <c:idx val="24"/>
          <c:order val="20"/>
          <c:tx>
            <c:strRef>
              <c:f>'Gebel data summary'!$AB$73</c:f>
              <c:strCache>
                <c:ptCount val="1"/>
                <c:pt idx="0">
                  <c:v>Sr (ppm)</c:v>
                </c:pt>
              </c:strCache>
            </c:strRef>
          </c:tx>
          <c:spPr>
            <a:ln w="28575" cap="rnd">
              <a:solidFill>
                <a:schemeClr val="accent1">
                  <a:lumMod val="60000"/>
                  <a:lumOff val="40000"/>
                </a:schemeClr>
              </a:solidFill>
              <a:round/>
            </a:ln>
            <a:effectLst/>
          </c:spPr>
          <c:marker>
            <c:symbol val="none"/>
          </c:marker>
          <c:dLbls>
            <c:dLbl>
              <c:idx val="2"/>
              <c:layout>
                <c:manualLayout>
                  <c:x val="0"/>
                  <c:y val="6.0606060606060606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B-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summary'!$AB$74:$AB$78</c:f>
              <c:numCache>
                <c:formatCode>0.0</c:formatCode>
                <c:ptCount val="5"/>
                <c:pt idx="0" formatCode="General">
                  <c:v>0</c:v>
                </c:pt>
                <c:pt idx="1">
                  <c:v>0.42542321895411883</c:v>
                </c:pt>
                <c:pt idx="2">
                  <c:v>0.13521573976415732</c:v>
                </c:pt>
                <c:pt idx="3">
                  <c:v>0</c:v>
                </c:pt>
                <c:pt idx="4">
                  <c:v>0.43746954161082524</c:v>
                </c:pt>
              </c:numCache>
            </c:numRef>
          </c:val>
          <c:smooth val="0"/>
          <c:extLst>
            <c:ext xmlns:c16="http://schemas.microsoft.com/office/drawing/2014/chart" uri="{C3380CC4-5D6E-409C-BE32-E72D297353CC}">
              <c16:uniqueId val="{00000003-974D-4A6A-87D6-DD43F72C416F}"/>
            </c:ext>
          </c:extLst>
        </c:ser>
        <c:ser>
          <c:idx val="26"/>
          <c:order val="21"/>
          <c:tx>
            <c:strRef>
              <c:f>'Gebel data summary'!$AD$73</c:f>
              <c:strCache>
                <c:ptCount val="1"/>
                <c:pt idx="0">
                  <c:v>Mo (ppm)</c:v>
                </c:pt>
              </c:strCache>
            </c:strRef>
          </c:tx>
          <c:spPr>
            <a:ln w="28575" cap="rnd">
              <a:solidFill>
                <a:schemeClr val="accent3">
                  <a:lumMod val="60000"/>
                  <a:lumOff val="40000"/>
                </a:schemeClr>
              </a:solidFill>
              <a:prstDash val="sysDash"/>
              <a:round/>
            </a:ln>
            <a:effectLst/>
          </c:spPr>
          <c:marker>
            <c:symbol val="none"/>
          </c:marker>
          <c:dLbls>
            <c:dLbl>
              <c:idx val="4"/>
              <c:layout>
                <c:manualLayout>
                  <c:x val="-0.72614343699272521"/>
                  <c:y val="3.2304939155332779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B-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summary'!$AD$74:$AD$78</c:f>
              <c:numCache>
                <c:formatCode>0.0</c:formatCode>
                <c:ptCount val="5"/>
                <c:pt idx="0" formatCode="General">
                  <c:v>10</c:v>
                </c:pt>
                <c:pt idx="1">
                  <c:v>12.833331271554956</c:v>
                </c:pt>
                <c:pt idx="2">
                  <c:v>12.842658756935073</c:v>
                </c:pt>
                <c:pt idx="3">
                  <c:v>16.262126443244867</c:v>
                </c:pt>
                <c:pt idx="4">
                  <c:v>13.891450554805818</c:v>
                </c:pt>
              </c:numCache>
            </c:numRef>
          </c:val>
          <c:smooth val="0"/>
          <c:extLst>
            <c:ext xmlns:c16="http://schemas.microsoft.com/office/drawing/2014/chart" uri="{C3380CC4-5D6E-409C-BE32-E72D297353CC}">
              <c16:uniqueId val="{00000005-974D-4A6A-87D6-DD43F72C416F}"/>
            </c:ext>
          </c:extLst>
        </c:ser>
        <c:ser>
          <c:idx val="27"/>
          <c:order val="22"/>
          <c:tx>
            <c:strRef>
              <c:f>'Gebel data summary'!$AE$73</c:f>
              <c:strCache>
                <c:ptCount val="1"/>
                <c:pt idx="0">
                  <c:v>Ag (ppm)</c:v>
                </c:pt>
              </c:strCache>
            </c:strRef>
          </c:tx>
          <c:spPr>
            <a:ln w="28575" cap="rnd">
              <a:solidFill>
                <a:schemeClr val="accent4">
                  <a:lumMod val="60000"/>
                  <a:lumOff val="40000"/>
                </a:schemeClr>
              </a:solidFill>
              <a:round/>
            </a:ln>
            <a:effectLst/>
          </c:spPr>
          <c:marker>
            <c:symbol val="none"/>
          </c:marker>
          <c:dLbls>
            <c:dLbl>
              <c:idx val="4"/>
              <c:layout>
                <c:manualLayout>
                  <c:x val="-4.395604395604288E-3"/>
                  <c:y val="2.0171457387794787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9-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summary'!$AE$74:$AE$78</c:f>
              <c:numCache>
                <c:formatCode>0.0</c:formatCode>
                <c:ptCount val="5"/>
                <c:pt idx="0" formatCode="General">
                  <c:v>0</c:v>
                </c:pt>
                <c:pt idx="1">
                  <c:v>0.51600181651440868</c:v>
                </c:pt>
                <c:pt idx="2">
                  <c:v>0.23766039998589114</c:v>
                </c:pt>
                <c:pt idx="3">
                  <c:v>0.17996799054707066</c:v>
                </c:pt>
                <c:pt idx="4">
                  <c:v>0.83808807449472689</c:v>
                </c:pt>
              </c:numCache>
            </c:numRef>
          </c:val>
          <c:smooth val="0"/>
          <c:extLst>
            <c:ext xmlns:c16="http://schemas.microsoft.com/office/drawing/2014/chart" uri="{C3380CC4-5D6E-409C-BE32-E72D297353CC}">
              <c16:uniqueId val="{00000006-974D-4A6A-87D6-DD43F72C416F}"/>
            </c:ext>
          </c:extLst>
        </c:ser>
        <c:ser>
          <c:idx val="28"/>
          <c:order val="23"/>
          <c:tx>
            <c:strRef>
              <c:f>'Gebel data summary'!$AF$73</c:f>
              <c:strCache>
                <c:ptCount val="1"/>
                <c:pt idx="0">
                  <c:v>Sn (ppm)</c:v>
                </c:pt>
              </c:strCache>
            </c:strRef>
          </c:tx>
          <c:spPr>
            <a:ln w="28575" cap="rnd">
              <a:solidFill>
                <a:schemeClr val="accent5">
                  <a:lumMod val="60000"/>
                  <a:lumOff val="40000"/>
                </a:schemeClr>
              </a:solidFill>
              <a:round/>
            </a:ln>
            <a:effectLst/>
          </c:spPr>
          <c:marker>
            <c:symbol val="none"/>
          </c:marker>
          <c:dLbls>
            <c:dLbl>
              <c:idx val="4"/>
              <c:layout>
                <c:manualLayout>
                  <c:x val="2.930402930403038E-3"/>
                  <c:y val="1.0085728693898134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2-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summary'!$AF$74:$AF$78</c:f>
              <c:numCache>
                <c:formatCode>0.0</c:formatCode>
                <c:ptCount val="5"/>
                <c:pt idx="0" formatCode="General">
                  <c:v>0</c:v>
                </c:pt>
                <c:pt idx="1">
                  <c:v>2.5654178834797801</c:v>
                </c:pt>
                <c:pt idx="2">
                  <c:v>5.6328635167424022</c:v>
                </c:pt>
                <c:pt idx="3">
                  <c:v>2.3601934185123992</c:v>
                </c:pt>
                <c:pt idx="4">
                  <c:v>2.1137185379168844</c:v>
                </c:pt>
              </c:numCache>
            </c:numRef>
          </c:val>
          <c:smooth val="0"/>
          <c:extLst>
            <c:ext xmlns:c16="http://schemas.microsoft.com/office/drawing/2014/chart" uri="{C3380CC4-5D6E-409C-BE32-E72D297353CC}">
              <c16:uniqueId val="{00000007-974D-4A6A-87D6-DD43F72C416F}"/>
            </c:ext>
          </c:extLst>
        </c:ser>
        <c:ser>
          <c:idx val="14"/>
          <c:order val="24"/>
          <c:tx>
            <c:strRef>
              <c:f>'Gebel data summary'!$R$73</c:f>
              <c:strCache>
                <c:ptCount val="1"/>
                <c:pt idx="0">
                  <c:v>B (ppm)</c:v>
                </c:pt>
              </c:strCache>
            </c:strRef>
          </c:tx>
          <c:spPr>
            <a:ln w="38100" cap="rnd">
              <a:solidFill>
                <a:schemeClr val="accent3">
                  <a:lumMod val="80000"/>
                  <a:lumOff val="20000"/>
                </a:schemeClr>
              </a:solidFill>
              <a:round/>
            </a:ln>
            <a:effectLst/>
          </c:spPr>
          <c:marker>
            <c:symbol val="none"/>
          </c:marker>
          <c:dLbls>
            <c:dLbl>
              <c:idx val="4"/>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summary'!$R$74:$R$78</c:f>
              <c:numCache>
                <c:formatCode>0.0</c:formatCode>
                <c:ptCount val="5"/>
                <c:pt idx="0" formatCode="General">
                  <c:v>0</c:v>
                </c:pt>
                <c:pt idx="1">
                  <c:v>528.98953831122242</c:v>
                </c:pt>
                <c:pt idx="2">
                  <c:v>105.16805935606004</c:v>
                </c:pt>
                <c:pt idx="3">
                  <c:v>149.54539682151963</c:v>
                </c:pt>
                <c:pt idx="4">
                  <c:v>99.804802833458012</c:v>
                </c:pt>
              </c:numCache>
            </c:numRef>
          </c:val>
          <c:smooth val="0"/>
          <c:extLst xmlns:c15="http://schemas.microsoft.com/office/drawing/2012/chart">
            <c:ext xmlns:c16="http://schemas.microsoft.com/office/drawing/2014/chart" uri="{C3380CC4-5D6E-409C-BE32-E72D297353CC}">
              <c16:uniqueId val="{00000014-2199-4D90-B024-6272290E82CC}"/>
            </c:ext>
          </c:extLst>
        </c:ser>
        <c:ser>
          <c:idx val="15"/>
          <c:order val="25"/>
          <c:tx>
            <c:strRef>
              <c:f>'Gebel data summary'!$S$73</c:f>
              <c:strCache>
                <c:ptCount val="1"/>
                <c:pt idx="0">
                  <c:v>Na (ppm)</c:v>
                </c:pt>
              </c:strCache>
            </c:strRef>
          </c:tx>
          <c:spPr>
            <a:ln w="38100" cap="rnd">
              <a:solidFill>
                <a:schemeClr val="accent4">
                  <a:lumMod val="80000"/>
                  <a:lumOff val="20000"/>
                </a:schemeClr>
              </a:solidFill>
              <a:round/>
            </a:ln>
            <a:effectLst/>
          </c:spPr>
          <c:marker>
            <c:symbol val="none"/>
          </c:marker>
          <c:dLbls>
            <c:dLbl>
              <c:idx val="4"/>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summary'!$S$74:$S$78</c:f>
              <c:numCache>
                <c:formatCode>0.0</c:formatCode>
                <c:ptCount val="5"/>
                <c:pt idx="0" formatCode="General">
                  <c:v>0</c:v>
                </c:pt>
                <c:pt idx="1">
                  <c:v>861.87270328470254</c:v>
                </c:pt>
                <c:pt idx="2">
                  <c:v>174.20361042937603</c:v>
                </c:pt>
                <c:pt idx="3">
                  <c:v>260.33157995666176</c:v>
                </c:pt>
                <c:pt idx="4">
                  <c:v>205.94845802085513</c:v>
                </c:pt>
              </c:numCache>
            </c:numRef>
          </c:val>
          <c:smooth val="0"/>
          <c:extLst>
            <c:ext xmlns:c16="http://schemas.microsoft.com/office/drawing/2014/chart" uri="{C3380CC4-5D6E-409C-BE32-E72D297353CC}">
              <c16:uniqueId val="{00000015-2199-4D90-B024-6272290E82CC}"/>
            </c:ext>
          </c:extLst>
        </c:ser>
        <c:ser>
          <c:idx val="16"/>
          <c:order val="26"/>
          <c:tx>
            <c:strRef>
              <c:f>'Gebel data summary'!$T$73</c:f>
              <c:strCache>
                <c:ptCount val="1"/>
                <c:pt idx="0">
                  <c:v>Al (ppm)</c:v>
                </c:pt>
              </c:strCache>
            </c:strRef>
          </c:tx>
          <c:spPr>
            <a:ln w="38100" cap="rnd">
              <a:solidFill>
                <a:schemeClr val="accent5">
                  <a:lumMod val="80000"/>
                  <a:lumOff val="20000"/>
                </a:schemeClr>
              </a:solidFill>
              <a:round/>
            </a:ln>
            <a:effectLst/>
          </c:spPr>
          <c:marker>
            <c:symbol val="none"/>
          </c:marker>
          <c:dLbls>
            <c:dLbl>
              <c:idx val="4"/>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summary'!$T$74:$T$78</c:f>
              <c:numCache>
                <c:formatCode>0.0</c:formatCode>
                <c:ptCount val="5"/>
                <c:pt idx="0" formatCode="General">
                  <c:v>0</c:v>
                </c:pt>
                <c:pt idx="1">
                  <c:v>369.39868794727784</c:v>
                </c:pt>
                <c:pt idx="2">
                  <c:v>75.174644442431386</c:v>
                </c:pt>
                <c:pt idx="3">
                  <c:v>72.901669082344412</c:v>
                </c:pt>
                <c:pt idx="4">
                  <c:v>46.895296222483921</c:v>
                </c:pt>
              </c:numCache>
            </c:numRef>
          </c:val>
          <c:smooth val="0"/>
          <c:extLst>
            <c:ext xmlns:c16="http://schemas.microsoft.com/office/drawing/2014/chart" uri="{C3380CC4-5D6E-409C-BE32-E72D297353CC}">
              <c16:uniqueId val="{00000016-2199-4D90-B024-6272290E82CC}"/>
            </c:ext>
          </c:extLst>
        </c:ser>
        <c:ser>
          <c:idx val="30"/>
          <c:order val="27"/>
          <c:tx>
            <c:strRef>
              <c:f>'Gebel data summary'!$AH$73</c:f>
              <c:strCache>
                <c:ptCount val="1"/>
                <c:pt idx="0">
                  <c:v>Ba (ppm)</c:v>
                </c:pt>
              </c:strCache>
            </c:strRef>
          </c:tx>
          <c:spPr>
            <a:ln w="28575" cap="rnd">
              <a:solidFill>
                <a:schemeClr val="accent1">
                  <a:lumMod val="50000"/>
                </a:schemeClr>
              </a:solidFill>
              <a:round/>
            </a:ln>
            <a:effectLst/>
          </c:spPr>
          <c:marker>
            <c:symbol val="none"/>
          </c:marker>
          <c:dLbls>
            <c:dLbl>
              <c:idx val="4"/>
              <c:layout>
                <c:manualLayout>
                  <c:x val="0"/>
                  <c:y val="-1.8154311649016642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D-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summary'!$AH$74:$AH$78</c:f>
              <c:numCache>
                <c:formatCode>0.0</c:formatCode>
                <c:ptCount val="5"/>
                <c:pt idx="0" formatCode="General">
                  <c:v>0</c:v>
                </c:pt>
                <c:pt idx="1">
                  <c:v>11.716827261464653</c:v>
                </c:pt>
                <c:pt idx="2">
                  <c:v>5.1183217259539688</c:v>
                </c:pt>
                <c:pt idx="3">
                  <c:v>0.9251800336622229</c:v>
                </c:pt>
                <c:pt idx="4">
                  <c:v>25.505232155813644</c:v>
                </c:pt>
              </c:numCache>
            </c:numRef>
          </c:val>
          <c:smooth val="0"/>
          <c:extLst>
            <c:ext xmlns:c16="http://schemas.microsoft.com/office/drawing/2014/chart" uri="{C3380CC4-5D6E-409C-BE32-E72D297353CC}">
              <c16:uniqueId val="{00000009-974D-4A6A-87D6-DD43F72C416F}"/>
            </c:ext>
          </c:extLst>
        </c:ser>
        <c:ser>
          <c:idx val="18"/>
          <c:order val="28"/>
          <c:tx>
            <c:strRef>
              <c:f>'Gebel data summary'!$V$73</c:f>
              <c:strCache>
                <c:ptCount val="1"/>
                <c:pt idx="0">
                  <c:v>Ti (ppm)</c:v>
                </c:pt>
              </c:strCache>
            </c:strRef>
          </c:tx>
          <c:spPr>
            <a:ln w="38100" cap="rnd">
              <a:solidFill>
                <a:schemeClr val="accent1">
                  <a:lumMod val="80000"/>
                </a:schemeClr>
              </a:solidFill>
              <a:round/>
            </a:ln>
            <a:effectLst/>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18-3D68-4F63-91D3-0D5CB476907F}"/>
                </c:ext>
              </c:extLst>
            </c:dLbl>
            <c:dLbl>
              <c:idx val="2"/>
              <c:delete val="1"/>
              <c:extLst>
                <c:ext xmlns:c15="http://schemas.microsoft.com/office/drawing/2012/chart" uri="{CE6537A1-D6FC-4f65-9D91-7224C49458BB}"/>
                <c:ext xmlns:c16="http://schemas.microsoft.com/office/drawing/2014/chart" uri="{C3380CC4-5D6E-409C-BE32-E72D297353CC}">
                  <c16:uniqueId val="{00000016-3D68-4F63-91D3-0D5CB476907F}"/>
                </c:ext>
              </c:extLst>
            </c:dLbl>
            <c:dLbl>
              <c:idx val="3"/>
              <c:delete val="1"/>
              <c:extLst>
                <c:ext xmlns:c15="http://schemas.microsoft.com/office/drawing/2012/chart" uri="{CE6537A1-D6FC-4f65-9D91-7224C49458BB}"/>
                <c:ext xmlns:c16="http://schemas.microsoft.com/office/drawing/2014/chart" uri="{C3380CC4-5D6E-409C-BE32-E72D297353CC}">
                  <c16:uniqueId val="{00000014-3D68-4F63-91D3-0D5CB476907F}"/>
                </c:ext>
              </c:extLst>
            </c:dLbl>
            <c:dLbl>
              <c:idx val="4"/>
              <c:layout>
                <c:manualLayout>
                  <c:x val="2.490842490842491E-2"/>
                  <c:y val="-7.3961156016334E-17"/>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9-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summary'!$V$74:$V$78</c:f>
              <c:numCache>
                <c:formatCode>0.0</c:formatCode>
                <c:ptCount val="5"/>
                <c:pt idx="0" formatCode="General">
                  <c:v>0</c:v>
                </c:pt>
                <c:pt idx="1">
                  <c:v>53.182979215894306</c:v>
                </c:pt>
                <c:pt idx="2">
                  <c:v>14.523005738534989</c:v>
                </c:pt>
                <c:pt idx="3">
                  <c:v>18.743262284804942</c:v>
                </c:pt>
                <c:pt idx="4">
                  <c:v>14.551961903843376</c:v>
                </c:pt>
              </c:numCache>
            </c:numRef>
          </c:val>
          <c:smooth val="0"/>
          <c:extLst>
            <c:ext xmlns:c16="http://schemas.microsoft.com/office/drawing/2014/chart" uri="{C3380CC4-5D6E-409C-BE32-E72D297353CC}">
              <c16:uniqueId val="{00000018-2199-4D90-B024-6272290E82CC}"/>
            </c:ext>
          </c:extLst>
        </c:ser>
        <c:ser>
          <c:idx val="25"/>
          <c:order val="29"/>
          <c:tx>
            <c:strRef>
              <c:f>'Gebel data summary'!$AC$73</c:f>
              <c:strCache>
                <c:ptCount val="1"/>
                <c:pt idx="0">
                  <c:v>Nb (ppm)</c:v>
                </c:pt>
              </c:strCache>
            </c:strRef>
          </c:tx>
          <c:spPr>
            <a:ln w="38100" cap="rnd">
              <a:solidFill>
                <a:schemeClr val="accent2">
                  <a:lumMod val="60000"/>
                  <a:lumOff val="40000"/>
                </a:schemeClr>
              </a:solidFill>
              <a:round/>
            </a:ln>
            <a:effectLst/>
          </c:spPr>
          <c:marker>
            <c:symbol val="none"/>
          </c:marker>
          <c:dLbls>
            <c:dLbl>
              <c:idx val="4"/>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A-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summary'!$AC$74:$AC$78</c:f>
              <c:numCache>
                <c:formatCode>0.0</c:formatCode>
                <c:ptCount val="5"/>
                <c:pt idx="0" formatCode="General">
                  <c:v>0</c:v>
                </c:pt>
                <c:pt idx="1">
                  <c:v>0.60830116907158971</c:v>
                </c:pt>
                <c:pt idx="2">
                  <c:v>0.14762549133974082</c:v>
                </c:pt>
                <c:pt idx="3">
                  <c:v>0.15069601602718533</c:v>
                </c:pt>
                <c:pt idx="4">
                  <c:v>0.12174645601399842</c:v>
                </c:pt>
              </c:numCache>
            </c:numRef>
          </c:val>
          <c:smooth val="0"/>
          <c:extLst>
            <c:ext xmlns:c16="http://schemas.microsoft.com/office/drawing/2014/chart" uri="{C3380CC4-5D6E-409C-BE32-E72D297353CC}">
              <c16:uniqueId val="{00000004-974D-4A6A-87D6-DD43F72C416F}"/>
            </c:ext>
          </c:extLst>
        </c:ser>
        <c:ser>
          <c:idx val="29"/>
          <c:order val="30"/>
          <c:tx>
            <c:strRef>
              <c:f>'Gebel data summary'!$AG$73</c:f>
              <c:strCache>
                <c:ptCount val="1"/>
                <c:pt idx="0">
                  <c:v>Sb (ppm)</c:v>
                </c:pt>
              </c:strCache>
            </c:strRef>
          </c:tx>
          <c:spPr>
            <a:ln w="38100" cap="rnd">
              <a:solidFill>
                <a:schemeClr val="accent6">
                  <a:lumMod val="60000"/>
                  <a:lumOff val="40000"/>
                </a:schemeClr>
              </a:solidFill>
              <a:round/>
            </a:ln>
            <a:effectLst/>
          </c:spPr>
          <c:marker>
            <c:symbol val="none"/>
          </c:marker>
          <c:dLbls>
            <c:dLbl>
              <c:idx val="4"/>
              <c:layout>
                <c:manualLayout>
                  <c:x val="-1.4652014652014652E-3"/>
                  <c:y val="-4.034291477559254E-3"/>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8-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percentage"/>
            <c:noEndCap val="0"/>
            <c:val val="10"/>
            <c:spPr>
              <a:noFill/>
              <a:ln w="9525" cap="flat" cmpd="sng" algn="ctr">
                <a:solidFill>
                  <a:schemeClr val="tx1">
                    <a:lumMod val="65000"/>
                    <a:lumOff val="35000"/>
                  </a:schemeClr>
                </a:solidFill>
                <a:round/>
              </a:ln>
              <a:effectLst/>
            </c:spPr>
          </c:errBars>
          <c:cat>
            <c:strRef>
              <c:f>'Gebel data summary'!$A$74:$B$78</c:f>
              <c:strCache>
                <c:ptCount val="5"/>
                <c:pt idx="0">
                  <c:v>Gebel Kamil</c:v>
                </c:pt>
                <c:pt idx="1">
                  <c:v>Stage 1</c:v>
                </c:pt>
                <c:pt idx="2">
                  <c:v>Stage 2</c:v>
                </c:pt>
                <c:pt idx="3">
                  <c:v>Stage 3</c:v>
                </c:pt>
                <c:pt idx="4">
                  <c:v>Stage 4</c:v>
                </c:pt>
              </c:strCache>
            </c:strRef>
          </c:cat>
          <c:val>
            <c:numRef>
              <c:f>'Gebel data summary'!$AG$74:$AG$78</c:f>
              <c:numCache>
                <c:formatCode>0.0</c:formatCode>
                <c:ptCount val="5"/>
                <c:pt idx="0" formatCode="General">
                  <c:v>0.28000000000000003</c:v>
                </c:pt>
                <c:pt idx="1">
                  <c:v>0.45980460016538544</c:v>
                </c:pt>
                <c:pt idx="2">
                  <c:v>0.45772196869927412</c:v>
                </c:pt>
                <c:pt idx="3">
                  <c:v>3.4543176829704043</c:v>
                </c:pt>
                <c:pt idx="4">
                  <c:v>1.0310692883321593</c:v>
                </c:pt>
              </c:numCache>
            </c:numRef>
          </c:val>
          <c:smooth val="0"/>
          <c:extLst>
            <c:ext xmlns:c16="http://schemas.microsoft.com/office/drawing/2014/chart" uri="{C3380CC4-5D6E-409C-BE32-E72D297353CC}">
              <c16:uniqueId val="{00000008-974D-4A6A-87D6-DD43F72C416F}"/>
            </c:ext>
          </c:extLst>
        </c:ser>
        <c:dLbls>
          <c:showLegendKey val="0"/>
          <c:showVal val="0"/>
          <c:showCatName val="0"/>
          <c:showSerName val="0"/>
          <c:showPercent val="0"/>
          <c:showBubbleSize val="0"/>
        </c:dLbls>
        <c:smooth val="0"/>
        <c:axId val="460750024"/>
        <c:axId val="460750680"/>
        <c:extLst>
          <c:ext xmlns:c15="http://schemas.microsoft.com/office/drawing/2012/chart" uri="{02D57815-91ED-43cb-92C2-25804820EDAC}">
            <c15:filteredLineSeries>
              <c15:ser>
                <c:idx val="0"/>
                <c:order val="0"/>
                <c:tx>
                  <c:strRef>
                    <c:extLst>
                      <c:ext uri="{02D57815-91ED-43cb-92C2-25804820EDAC}">
                        <c15:formulaRef>
                          <c15:sqref>'Gebel data summary'!$C$73</c15:sqref>
                        </c15:formulaRef>
                      </c:ext>
                    </c:extLst>
                    <c:strCache>
                      <c:ptCount val="1"/>
                      <c:pt idx="0">
                        <c:v>Cr (ppm)</c:v>
                      </c:pt>
                    </c:strCache>
                  </c:strRef>
                </c:tx>
                <c:spPr>
                  <a:ln w="28575" cap="rnd">
                    <a:solidFill>
                      <a:schemeClr val="accent1"/>
                    </a:solidFill>
                    <a:prstDash val="sysDash"/>
                    <a:round/>
                  </a:ln>
                  <a:effectLst/>
                </c:spPr>
                <c:marker>
                  <c:symbol val="none"/>
                </c:marker>
                <c:dLbls>
                  <c:dLbl>
                    <c:idx val="0"/>
                    <c:dLblPos val="l"/>
                    <c:showLegendKey val="0"/>
                    <c:showVal val="0"/>
                    <c:showCatName val="0"/>
                    <c:showSerName val="1"/>
                    <c:showPercent val="0"/>
                    <c:showBubbleSize val="0"/>
                    <c:extLst>
                      <c:ext uri="{CE6537A1-D6FC-4f65-9D91-7224C49458BB}"/>
                      <c:ext xmlns:c16="http://schemas.microsoft.com/office/drawing/2014/chart" uri="{C3380CC4-5D6E-409C-BE32-E72D297353CC}">
                        <c16:uniqueId val="{00000027-3D68-4F63-91D3-0D5CB476907F}"/>
                      </c:ext>
                    </c:extLst>
                  </c:dLbl>
                  <c:dLbl>
                    <c:idx val="1"/>
                    <c:delete val="1"/>
                    <c:extLst>
                      <c:ext uri="{CE6537A1-D6FC-4f65-9D91-7224C49458BB}"/>
                      <c:ext xmlns:c16="http://schemas.microsoft.com/office/drawing/2014/chart" uri="{C3380CC4-5D6E-409C-BE32-E72D297353CC}">
                        <c16:uniqueId val="{00000017-3D68-4F63-91D3-0D5CB476907F}"/>
                      </c:ext>
                    </c:extLst>
                  </c:dLbl>
                  <c:dLbl>
                    <c:idx val="2"/>
                    <c:delete val="1"/>
                    <c:extLst>
                      <c:ext uri="{CE6537A1-D6FC-4f65-9D91-7224C49458BB}"/>
                      <c:ext xmlns:c16="http://schemas.microsoft.com/office/drawing/2014/chart" uri="{C3380CC4-5D6E-409C-BE32-E72D297353CC}">
                        <c16:uniqueId val="{00000015-3D68-4F63-91D3-0D5CB476907F}"/>
                      </c:ext>
                    </c:extLst>
                  </c:dLbl>
                  <c:dLbl>
                    <c:idx val="3"/>
                    <c:delete val="1"/>
                    <c:extLst>
                      <c:ext uri="{CE6537A1-D6FC-4f65-9D91-7224C49458BB}"/>
                      <c:ext xmlns:c16="http://schemas.microsoft.com/office/drawing/2014/chart" uri="{C3380CC4-5D6E-409C-BE32-E72D297353CC}">
                        <c16:uniqueId val="{00000013-3D68-4F63-91D3-0D5CB476907F}"/>
                      </c:ext>
                    </c:extLst>
                  </c:dLbl>
                  <c:dLbl>
                    <c:idx val="4"/>
                    <c:delete val="1"/>
                    <c:extLst>
                      <c:ext uri="{CE6537A1-D6FC-4f65-9D91-7224C49458BB}"/>
                      <c:ext xmlns:c16="http://schemas.microsoft.com/office/drawing/2014/chart" uri="{C3380CC4-5D6E-409C-BE32-E72D297353CC}">
                        <c16:uniqueId val="{00000012-3D68-4F63-91D3-0D5CB47690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errBars>
                  <c:errDir val="y"/>
                  <c:errBarType val="both"/>
                  <c:errValType val="stdErr"/>
                  <c:noEndCap val="0"/>
                  <c:spPr>
                    <a:noFill/>
                    <a:ln w="9525" cap="flat" cmpd="sng" algn="ctr">
                      <a:solidFill>
                        <a:schemeClr val="tx1">
                          <a:lumMod val="65000"/>
                          <a:lumOff val="35000"/>
                        </a:schemeClr>
                      </a:solidFill>
                      <a:round/>
                    </a:ln>
                    <a:effectLst/>
                  </c:spPr>
                </c:errBars>
                <c:cat>
                  <c:strRef>
                    <c:extLst>
                      <c:ext uri="{02D57815-91ED-43cb-92C2-25804820EDAC}">
                        <c15:formulaRef>
                          <c15:sqref>'Gebel data summary'!$A$74:$B$78</c15:sqref>
                        </c15:formulaRef>
                      </c:ext>
                    </c:extLst>
                    <c:strCache>
                      <c:ptCount val="5"/>
                      <c:pt idx="0">
                        <c:v>Gebel Kamil</c:v>
                      </c:pt>
                      <c:pt idx="1">
                        <c:v>Stage 1</c:v>
                      </c:pt>
                      <c:pt idx="2">
                        <c:v>Stage 2</c:v>
                      </c:pt>
                      <c:pt idx="3">
                        <c:v>Stage 3</c:v>
                      </c:pt>
                      <c:pt idx="4">
                        <c:v>Stage 4</c:v>
                      </c:pt>
                    </c:strCache>
                  </c:strRef>
                </c:cat>
                <c:val>
                  <c:numRef>
                    <c:extLst>
                      <c:ext uri="{02D57815-91ED-43cb-92C2-25804820EDAC}">
                        <c15:formulaRef>
                          <c15:sqref>'Gebel data summary'!$C$74:$C$78</c15:sqref>
                        </c15:formulaRef>
                      </c:ext>
                    </c:extLst>
                    <c:numCache>
                      <c:formatCode>0.0</c:formatCode>
                      <c:ptCount val="5"/>
                      <c:pt idx="0">
                        <c:v>16.190981595563404</c:v>
                      </c:pt>
                      <c:pt idx="1">
                        <c:v>18.61514092830328</c:v>
                      </c:pt>
                      <c:pt idx="2">
                        <c:v>23.062962106651963</c:v>
                      </c:pt>
                      <c:pt idx="3">
                        <c:v>18.795461379121047</c:v>
                      </c:pt>
                      <c:pt idx="4">
                        <c:v>22.780187519444251</c:v>
                      </c:pt>
                    </c:numCache>
                  </c:numRef>
                </c:val>
                <c:smooth val="0"/>
                <c:extLst>
                  <c:ext xmlns:c16="http://schemas.microsoft.com/office/drawing/2014/chart" uri="{C3380CC4-5D6E-409C-BE32-E72D297353CC}">
                    <c16:uniqueId val="{00000000-2199-4D90-B024-6272290E82CC}"/>
                  </c:ext>
                </c:extLst>
              </c15:ser>
            </c15:filteredLineSeries>
          </c:ext>
        </c:extLst>
      </c:lineChart>
      <c:catAx>
        <c:axId val="460750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60750680"/>
        <c:crossesAt val="1.0000000000000002E-2"/>
        <c:auto val="1"/>
        <c:lblAlgn val="ctr"/>
        <c:lblOffset val="100"/>
        <c:noMultiLvlLbl val="0"/>
      </c:catAx>
      <c:valAx>
        <c:axId val="460750680"/>
        <c:scaling>
          <c:logBase val="10"/>
          <c:orientation val="minMax"/>
          <c:max val="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800" b="0" i="0" u="none" strike="noStrike" kern="1200" baseline="0">
                    <a:solidFill>
                      <a:schemeClr val="tx1">
                        <a:lumMod val="65000"/>
                        <a:lumOff val="35000"/>
                      </a:schemeClr>
                    </a:solidFill>
                    <a:latin typeface="+mn-lt"/>
                    <a:ea typeface="+mn-ea"/>
                    <a:cs typeface="+mn-cs"/>
                  </a:defRPr>
                </a:pPr>
                <a:r>
                  <a:rPr lang="en-US" sz="2800"/>
                  <a:t>Concentation</a:t>
                </a:r>
              </a:p>
            </c:rich>
          </c:tx>
          <c:layout/>
          <c:overlay val="0"/>
          <c:spPr>
            <a:noFill/>
            <a:ln>
              <a:noFill/>
            </a:ln>
            <a:effectLst/>
          </c:spPr>
          <c:txPr>
            <a:bodyPr rot="-5400000" spcFirstLastPara="1" vertOverflow="ellipsis" vert="horz" wrap="square" anchor="ctr" anchorCtr="1"/>
            <a:lstStyle/>
            <a:p>
              <a:pPr>
                <a:defRPr sz="28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4607500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3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5308" cy="629138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2"/>
  <sheetViews>
    <sheetView workbookViewId="0">
      <selection activeCell="C27" sqref="C27"/>
    </sheetView>
  </sheetViews>
  <sheetFormatPr defaultColWidth="9.1796875" defaultRowHeight="14.5" x14ac:dyDescent="0.35"/>
  <cols>
    <col min="1" max="1" width="24.81640625" style="5" customWidth="1"/>
    <col min="2" max="3" width="9.453125" style="5" bestFit="1" customWidth="1"/>
    <col min="4" max="4" width="10.54296875" style="5" bestFit="1" customWidth="1"/>
    <col min="5" max="7" width="10.7265625" style="5" bestFit="1" customWidth="1"/>
    <col min="8" max="8" width="9.7265625" style="5" bestFit="1" customWidth="1"/>
    <col min="9" max="10" width="10.7265625" style="5" bestFit="1" customWidth="1"/>
    <col min="11" max="11" width="10.54296875" style="5" bestFit="1" customWidth="1"/>
    <col min="12" max="12" width="9.453125" style="5" bestFit="1" customWidth="1"/>
    <col min="13" max="13" width="11.7265625" style="5" bestFit="1" customWidth="1"/>
    <col min="14" max="14" width="12.54296875" style="5" bestFit="1" customWidth="1"/>
    <col min="15" max="15" width="9.7265625" style="5" bestFit="1" customWidth="1"/>
    <col min="16" max="16" width="10.7265625" style="5" bestFit="1" customWidth="1"/>
    <col min="17" max="17" width="11.54296875" style="5" bestFit="1" customWidth="1"/>
    <col min="18" max="63" width="9.453125" style="5" bestFit="1" customWidth="1"/>
    <col min="64" max="66" width="9.26953125" style="5" bestFit="1" customWidth="1"/>
    <col min="67" max="16384" width="9.1796875" style="5"/>
  </cols>
  <sheetData>
    <row r="1" spans="1:68" customFormat="1" x14ac:dyDescent="0.35">
      <c r="A1" s="8" t="s">
        <v>5</v>
      </c>
      <c r="B1" s="8" t="s">
        <v>39</v>
      </c>
      <c r="C1" s="8" t="s">
        <v>40</v>
      </c>
      <c r="D1" s="8" t="s">
        <v>41</v>
      </c>
      <c r="E1" s="8" t="s">
        <v>42</v>
      </c>
      <c r="F1" s="8" t="s">
        <v>43</v>
      </c>
      <c r="G1" s="8" t="s">
        <v>44</v>
      </c>
      <c r="H1" s="8" t="s">
        <v>45</v>
      </c>
      <c r="I1" s="8" t="s">
        <v>46</v>
      </c>
      <c r="J1" s="8" t="s">
        <v>47</v>
      </c>
      <c r="K1" s="8" t="s">
        <v>48</v>
      </c>
      <c r="L1" s="8" t="s">
        <v>49</v>
      </c>
      <c r="M1" s="8" t="s">
        <v>6</v>
      </c>
      <c r="N1" s="8" t="s">
        <v>50</v>
      </c>
      <c r="O1" s="8" t="s">
        <v>51</v>
      </c>
      <c r="P1" s="8" t="s">
        <v>7</v>
      </c>
      <c r="Q1" s="8" t="s">
        <v>52</v>
      </c>
      <c r="R1" s="8" t="s">
        <v>53</v>
      </c>
      <c r="S1" s="8" t="s">
        <v>54</v>
      </c>
      <c r="T1" s="8" t="s">
        <v>8</v>
      </c>
      <c r="U1" s="8" t="s">
        <v>55</v>
      </c>
      <c r="V1" s="8" t="s">
        <v>9</v>
      </c>
      <c r="W1" s="8" t="s">
        <v>56</v>
      </c>
      <c r="X1" s="8" t="s">
        <v>57</v>
      </c>
      <c r="Y1" s="8" t="s">
        <v>58</v>
      </c>
      <c r="Z1" s="8" t="s">
        <v>59</v>
      </c>
      <c r="AA1" s="8" t="s">
        <v>60</v>
      </c>
      <c r="AB1" s="8" t="s">
        <v>61</v>
      </c>
      <c r="AC1" s="8" t="s">
        <v>62</v>
      </c>
      <c r="AD1" s="8" t="s">
        <v>63</v>
      </c>
      <c r="AE1" s="5" t="s">
        <v>23</v>
      </c>
      <c r="AF1" s="8" t="s">
        <v>64</v>
      </c>
      <c r="AG1" s="8" t="s">
        <v>65</v>
      </c>
      <c r="AH1" s="8" t="s">
        <v>66</v>
      </c>
      <c r="AI1" s="8" t="s">
        <v>67</v>
      </c>
      <c r="AJ1" s="8" t="s">
        <v>68</v>
      </c>
      <c r="AK1" s="8" t="s">
        <v>69</v>
      </c>
      <c r="AL1" s="8" t="s">
        <v>70</v>
      </c>
      <c r="AM1" s="8" t="s">
        <v>71</v>
      </c>
      <c r="AN1" s="8" t="s">
        <v>72</v>
      </c>
      <c r="AO1" s="8" t="s">
        <v>73</v>
      </c>
      <c r="AP1" s="8" t="s">
        <v>74</v>
      </c>
      <c r="AQ1" s="8" t="s">
        <v>75</v>
      </c>
      <c r="AR1" s="8" t="s">
        <v>76</v>
      </c>
      <c r="AS1" s="8" t="s">
        <v>77</v>
      </c>
      <c r="AT1" s="8" t="s">
        <v>78</v>
      </c>
      <c r="AU1" s="8" t="s">
        <v>79</v>
      </c>
      <c r="AV1" s="8" t="s">
        <v>80</v>
      </c>
      <c r="AW1" s="8" t="s">
        <v>81</v>
      </c>
      <c r="AX1" s="8" t="s">
        <v>82</v>
      </c>
      <c r="AY1" s="8" t="s">
        <v>83</v>
      </c>
      <c r="AZ1" s="8" t="s">
        <v>84</v>
      </c>
      <c r="BA1" s="8" t="s">
        <v>85</v>
      </c>
      <c r="BB1" s="8" t="s">
        <v>86</v>
      </c>
      <c r="BC1" s="8" t="s">
        <v>87</v>
      </c>
      <c r="BD1" s="8" t="s">
        <v>88</v>
      </c>
      <c r="BE1" s="8" t="s">
        <v>89</v>
      </c>
      <c r="BF1" s="8" t="s">
        <v>90</v>
      </c>
      <c r="BG1" s="8" t="s">
        <v>91</v>
      </c>
      <c r="BH1" s="8" t="s">
        <v>92</v>
      </c>
      <c r="BI1" s="8" t="s">
        <v>93</v>
      </c>
      <c r="BJ1" s="8" t="s">
        <v>14</v>
      </c>
      <c r="BK1" s="8" t="s">
        <v>94</v>
      </c>
      <c r="BL1" s="8" t="s">
        <v>95</v>
      </c>
      <c r="BM1" s="8" t="s">
        <v>96</v>
      </c>
      <c r="BN1" s="8" t="s">
        <v>97</v>
      </c>
    </row>
    <row r="2" spans="1:68" x14ac:dyDescent="0.35">
      <c r="A2" s="5" t="s">
        <v>11</v>
      </c>
      <c r="B2" s="5">
        <v>0.05</v>
      </c>
      <c r="C2" s="5">
        <v>0.1</v>
      </c>
      <c r="D2" s="8">
        <v>2</v>
      </c>
      <c r="E2" s="5">
        <v>0.5</v>
      </c>
      <c r="F2" s="5">
        <v>2</v>
      </c>
      <c r="G2" s="5">
        <v>0.2</v>
      </c>
      <c r="H2" s="5">
        <v>5</v>
      </c>
      <c r="I2" s="5">
        <v>6</v>
      </c>
      <c r="J2" s="5">
        <v>31</v>
      </c>
      <c r="K2" s="5">
        <v>0.09</v>
      </c>
      <c r="L2" s="5">
        <v>0.05</v>
      </c>
      <c r="M2" s="5">
        <v>0.05</v>
      </c>
      <c r="N2" s="5">
        <v>3.7</v>
      </c>
      <c r="O2" s="5">
        <v>0.03</v>
      </c>
      <c r="P2" s="5">
        <v>0.03</v>
      </c>
      <c r="Q2" s="5">
        <v>0.06</v>
      </c>
      <c r="R2" s="5">
        <v>0.03</v>
      </c>
      <c r="S2" s="5">
        <v>0.08</v>
      </c>
      <c r="T2" s="5">
        <v>0.01</v>
      </c>
      <c r="U2" s="5">
        <v>0.02</v>
      </c>
      <c r="V2" s="5">
        <v>0.06</v>
      </c>
      <c r="W2" s="5">
        <v>0.2</v>
      </c>
      <c r="X2" s="5">
        <v>0.04</v>
      </c>
      <c r="Y2" s="5">
        <v>0.03</v>
      </c>
      <c r="Z2" s="5">
        <v>0.02</v>
      </c>
      <c r="AA2" s="5">
        <v>0.09</v>
      </c>
      <c r="AB2" s="5">
        <v>0.04</v>
      </c>
      <c r="AC2" s="5">
        <v>0.02</v>
      </c>
      <c r="AD2" s="5">
        <v>0.01</v>
      </c>
      <c r="AE2" s="5">
        <v>0.06</v>
      </c>
      <c r="AF2" s="5">
        <v>0.01</v>
      </c>
      <c r="AG2" s="5">
        <v>0.01</v>
      </c>
      <c r="AH2" s="5">
        <v>0.06</v>
      </c>
      <c r="AI2" s="5">
        <v>0.06</v>
      </c>
      <c r="AJ2" s="5">
        <v>0.01</v>
      </c>
      <c r="AK2" s="5">
        <v>0.02</v>
      </c>
      <c r="AL2" s="5">
        <v>0.02</v>
      </c>
      <c r="AM2" s="5">
        <v>0.03</v>
      </c>
      <c r="AN2" s="5">
        <v>0.03</v>
      </c>
      <c r="AO2" s="5">
        <v>0.03</v>
      </c>
      <c r="AP2" s="5">
        <v>0.04</v>
      </c>
      <c r="AQ2" s="5">
        <v>0.03</v>
      </c>
      <c r="AR2" s="5">
        <v>0.04</v>
      </c>
      <c r="AS2" s="5">
        <v>0.03</v>
      </c>
      <c r="AT2" s="5">
        <v>0.03</v>
      </c>
      <c r="AU2" s="5">
        <v>0.03</v>
      </c>
      <c r="AV2" s="5">
        <v>0.04</v>
      </c>
      <c r="AW2" s="5">
        <v>0.02</v>
      </c>
      <c r="AX2" s="5">
        <v>0.04</v>
      </c>
      <c r="AY2" s="5">
        <v>6.0000000000000001E-3</v>
      </c>
      <c r="AZ2" s="5">
        <v>0.05</v>
      </c>
      <c r="BA2" s="5">
        <v>0.04</v>
      </c>
      <c r="BB2" s="5">
        <v>0.05</v>
      </c>
      <c r="BC2" s="8">
        <v>0.02</v>
      </c>
      <c r="BD2" s="5">
        <v>0.08</v>
      </c>
      <c r="BE2" s="5">
        <v>3.0000000000000001E-3</v>
      </c>
      <c r="BF2" s="5">
        <v>3.0000000000000001E-3</v>
      </c>
      <c r="BG2" s="5">
        <v>0.08</v>
      </c>
      <c r="BH2" s="5">
        <v>0.04</v>
      </c>
      <c r="BI2" s="5">
        <v>0.01</v>
      </c>
      <c r="BJ2" s="5">
        <v>0.03</v>
      </c>
      <c r="BK2" s="5">
        <v>0.05</v>
      </c>
      <c r="BL2" s="5">
        <v>0.03</v>
      </c>
      <c r="BM2" s="5">
        <v>0.01</v>
      </c>
      <c r="BN2" s="5">
        <v>0.03</v>
      </c>
    </row>
    <row r="3" spans="1:68" ht="15.75" customHeight="1" x14ac:dyDescent="0.35">
      <c r="A3" s="5" t="s">
        <v>98</v>
      </c>
      <c r="B3" s="5" t="s">
        <v>99</v>
      </c>
      <c r="C3" s="5" t="s">
        <v>99</v>
      </c>
      <c r="D3" s="5" t="s">
        <v>99</v>
      </c>
      <c r="E3" s="5" t="s">
        <v>99</v>
      </c>
      <c r="F3" s="5" t="s">
        <v>99</v>
      </c>
      <c r="G3" s="5" t="s">
        <v>99</v>
      </c>
      <c r="H3" s="5" t="s">
        <v>99</v>
      </c>
      <c r="I3" s="5" t="s">
        <v>99</v>
      </c>
      <c r="J3" s="5" t="s">
        <v>99</v>
      </c>
      <c r="K3" s="5" t="s">
        <v>99</v>
      </c>
      <c r="L3" s="5" t="s">
        <v>99</v>
      </c>
      <c r="M3" s="5" t="s">
        <v>99</v>
      </c>
      <c r="N3" s="5" t="s">
        <v>99</v>
      </c>
      <c r="O3" s="5" t="s">
        <v>99</v>
      </c>
      <c r="P3" s="5" t="s">
        <v>99</v>
      </c>
      <c r="Q3" s="5" t="s">
        <v>99</v>
      </c>
      <c r="R3" s="5" t="s">
        <v>99</v>
      </c>
      <c r="S3" s="5" t="s">
        <v>99</v>
      </c>
      <c r="T3" s="5" t="s">
        <v>99</v>
      </c>
      <c r="U3" s="5" t="s">
        <v>99</v>
      </c>
      <c r="V3" s="5" t="s">
        <v>99</v>
      </c>
      <c r="W3" s="5" t="s">
        <v>99</v>
      </c>
      <c r="X3" s="5" t="s">
        <v>99</v>
      </c>
      <c r="Y3" s="5" t="s">
        <v>99</v>
      </c>
      <c r="Z3" s="5" t="s">
        <v>99</v>
      </c>
      <c r="AA3" s="5" t="s">
        <v>99</v>
      </c>
      <c r="AB3" s="5" t="s">
        <v>99</v>
      </c>
      <c r="AC3" s="5" t="s">
        <v>99</v>
      </c>
      <c r="AD3" s="5" t="s">
        <v>99</v>
      </c>
      <c r="AE3" s="5" t="s">
        <v>99</v>
      </c>
      <c r="AF3" s="5" t="s">
        <v>99</v>
      </c>
      <c r="AG3" s="5" t="s">
        <v>99</v>
      </c>
      <c r="AH3" s="5" t="s">
        <v>99</v>
      </c>
      <c r="AI3" s="5" t="s">
        <v>99</v>
      </c>
      <c r="AJ3" s="5" t="s">
        <v>99</v>
      </c>
      <c r="AK3" s="5" t="s">
        <v>99</v>
      </c>
      <c r="AL3" s="5" t="s">
        <v>99</v>
      </c>
      <c r="AM3" s="5" t="s">
        <v>99</v>
      </c>
      <c r="AN3" s="5" t="s">
        <v>99</v>
      </c>
      <c r="AO3" s="5" t="s">
        <v>99</v>
      </c>
      <c r="AP3" s="5" t="s">
        <v>99</v>
      </c>
      <c r="AQ3" s="5" t="s">
        <v>99</v>
      </c>
      <c r="AR3" s="5" t="s">
        <v>99</v>
      </c>
      <c r="AS3" s="5" t="s">
        <v>99</v>
      </c>
      <c r="AT3" s="5" t="s">
        <v>99</v>
      </c>
      <c r="AU3" s="5" t="s">
        <v>99</v>
      </c>
      <c r="AV3" s="5" t="s">
        <v>99</v>
      </c>
      <c r="AW3" s="5" t="s">
        <v>99</v>
      </c>
      <c r="AX3" s="5" t="s">
        <v>99</v>
      </c>
      <c r="AY3" s="5" t="s">
        <v>99</v>
      </c>
      <c r="AZ3" s="5" t="s">
        <v>99</v>
      </c>
      <c r="BA3" s="5" t="s">
        <v>99</v>
      </c>
      <c r="BB3" s="5" t="s">
        <v>99</v>
      </c>
      <c r="BC3" s="5" t="s">
        <v>99</v>
      </c>
      <c r="BD3" s="5" t="s">
        <v>99</v>
      </c>
      <c r="BE3" s="5" t="s">
        <v>99</v>
      </c>
      <c r="BF3" s="5" t="s">
        <v>99</v>
      </c>
      <c r="BG3" s="5" t="s">
        <v>99</v>
      </c>
      <c r="BH3" s="5" t="s">
        <v>99</v>
      </c>
      <c r="BI3" s="5" t="s">
        <v>99</v>
      </c>
      <c r="BJ3" s="5" t="s">
        <v>99</v>
      </c>
      <c r="BK3" s="5" t="s">
        <v>99</v>
      </c>
      <c r="BL3" s="5" t="s">
        <v>99</v>
      </c>
      <c r="BM3" s="5" t="s">
        <v>99</v>
      </c>
      <c r="BN3" s="5" t="s">
        <v>99</v>
      </c>
    </row>
    <row r="4" spans="1:68" ht="15.75" customHeight="1" x14ac:dyDescent="0.35"/>
    <row r="5" spans="1:68" x14ac:dyDescent="0.35">
      <c r="A5" s="5" t="s">
        <v>34</v>
      </c>
      <c r="B5" s="9">
        <v>10.940370325004082</v>
      </c>
      <c r="C5" s="10" t="s">
        <v>38</v>
      </c>
      <c r="D5" s="2">
        <v>8173.590334954758</v>
      </c>
      <c r="E5" s="2">
        <v>11900.995741571696</v>
      </c>
      <c r="F5" s="9">
        <v>22.015792337667122</v>
      </c>
      <c r="G5" s="10">
        <v>5339.1037118852482</v>
      </c>
      <c r="H5" s="10">
        <v>1484.9358188528504</v>
      </c>
      <c r="I5" s="10" t="s">
        <v>38</v>
      </c>
      <c r="J5" s="2">
        <v>537.02569150801344</v>
      </c>
      <c r="K5" s="2">
        <v>727.5466855501935</v>
      </c>
      <c r="L5" s="10">
        <v>4.6045871374434544</v>
      </c>
      <c r="M5" s="9">
        <v>26.22328405726067</v>
      </c>
      <c r="N5" s="2">
        <v>637448.54093163088</v>
      </c>
      <c r="O5" s="2">
        <v>1395.2652224489698</v>
      </c>
      <c r="P5" s="2">
        <v>6349.3789370055529</v>
      </c>
      <c r="Q5" s="2">
        <v>243075.50836768796</v>
      </c>
      <c r="R5" s="2">
        <v>613.4084470814521</v>
      </c>
      <c r="S5" s="10">
        <v>4.5552869350350953</v>
      </c>
      <c r="T5" s="9">
        <v>31.085289640207378</v>
      </c>
      <c r="U5" s="2">
        <v>170.02579203114959</v>
      </c>
      <c r="V5" s="10">
        <v>4.7410229812721072</v>
      </c>
      <c r="W5" s="10">
        <v>6.6666333263143116</v>
      </c>
      <c r="X5" s="10" t="s">
        <v>38</v>
      </c>
      <c r="Y5" s="10">
        <v>3.3474914532597464</v>
      </c>
      <c r="Z5" s="10">
        <v>0.58525595103151218</v>
      </c>
      <c r="AA5" s="9">
        <v>54.419161544661229</v>
      </c>
      <c r="AB5" s="10">
        <v>8.3443869819461973</v>
      </c>
      <c r="AC5" s="9">
        <v>30.319587789461067</v>
      </c>
      <c r="AD5" s="10">
        <v>4.9469247124354103</v>
      </c>
      <c r="AE5" s="10">
        <v>0.91294009155880518</v>
      </c>
      <c r="AF5" s="10">
        <v>7.1471674519093114</v>
      </c>
      <c r="AG5" s="10">
        <v>0.23848750118509626</v>
      </c>
      <c r="AH5" s="10" t="s">
        <v>38</v>
      </c>
      <c r="AI5" s="10">
        <v>4.9230821377978105</v>
      </c>
      <c r="AJ5" s="10">
        <v>11.884298604405764</v>
      </c>
      <c r="AK5" s="10" t="s">
        <v>38</v>
      </c>
      <c r="AL5" s="10" t="s">
        <v>38</v>
      </c>
      <c r="AM5" s="10">
        <v>3.8181720904667658</v>
      </c>
      <c r="AN5" s="10">
        <v>0.46602748464810601</v>
      </c>
      <c r="AO5" s="10">
        <v>7.0321657022268536</v>
      </c>
      <c r="AP5" s="10">
        <v>0.1006564730535001</v>
      </c>
      <c r="AQ5" s="10">
        <v>0.36661535208521551</v>
      </c>
      <c r="AR5" s="10" t="s">
        <v>38</v>
      </c>
      <c r="AS5" s="10" t="s">
        <v>38</v>
      </c>
      <c r="AT5" s="10">
        <v>0.11847492497953989</v>
      </c>
      <c r="AU5" s="10" t="s">
        <v>38</v>
      </c>
      <c r="AV5" s="10" t="s">
        <v>38</v>
      </c>
      <c r="AW5" s="10" t="s">
        <v>38</v>
      </c>
      <c r="AX5" s="10" t="s">
        <v>38</v>
      </c>
      <c r="AY5" s="10" t="s">
        <v>38</v>
      </c>
      <c r="AZ5" s="10" t="s">
        <v>38</v>
      </c>
      <c r="BA5" s="10" t="s">
        <v>38</v>
      </c>
      <c r="BB5" s="10">
        <v>0.98721050470163318</v>
      </c>
      <c r="BC5" s="10">
        <v>1.0000635336717354</v>
      </c>
      <c r="BD5" s="10">
        <v>6.9639353217980799</v>
      </c>
      <c r="BE5" s="10" t="s">
        <v>38</v>
      </c>
      <c r="BF5" s="10" t="s">
        <v>38</v>
      </c>
      <c r="BG5" s="10" t="s">
        <v>38</v>
      </c>
      <c r="BH5" s="10">
        <v>0.57268159569881572</v>
      </c>
      <c r="BI5" s="10">
        <v>3.9865876315398499</v>
      </c>
      <c r="BJ5" s="10">
        <v>1.6364815595336946</v>
      </c>
      <c r="BK5" s="10" t="s">
        <v>38</v>
      </c>
      <c r="BL5" s="10" t="s">
        <v>38</v>
      </c>
      <c r="BM5" s="10">
        <v>0.60344074081418175</v>
      </c>
      <c r="BN5" s="10" t="s">
        <v>38</v>
      </c>
    </row>
    <row r="6" spans="1:68" x14ac:dyDescent="0.35">
      <c r="A6" s="5" t="s">
        <v>35</v>
      </c>
      <c r="B6" s="10">
        <v>2.8129847501224887</v>
      </c>
      <c r="C6" s="10" t="s">
        <v>38</v>
      </c>
      <c r="D6" s="2">
        <v>2240.4950645721083</v>
      </c>
      <c r="E6" s="2">
        <v>2842.0461435732409</v>
      </c>
      <c r="F6" s="9">
        <v>5.9211951888080581</v>
      </c>
      <c r="G6" s="10">
        <v>1636.0660662921775</v>
      </c>
      <c r="H6" s="10">
        <v>830.57128288584875</v>
      </c>
      <c r="I6" s="10" t="s">
        <v>38</v>
      </c>
      <c r="J6" s="2">
        <v>165.15790194971541</v>
      </c>
      <c r="K6" s="2">
        <v>259.23385341202493</v>
      </c>
      <c r="L6" s="10">
        <v>2.1973149023242158</v>
      </c>
      <c r="M6" s="9">
        <v>28.214943263192684</v>
      </c>
      <c r="N6" s="2">
        <v>778995.25536361907</v>
      </c>
      <c r="O6" s="2">
        <v>453.31216417589457</v>
      </c>
      <c r="P6" s="2">
        <v>7300.1277494881761</v>
      </c>
      <c r="Q6" s="2">
        <v>243645.47840190923</v>
      </c>
      <c r="R6" s="2">
        <v>591.79811610621198</v>
      </c>
      <c r="S6" s="10">
        <v>3.4456677893946552</v>
      </c>
      <c r="T6" s="9">
        <v>39.082438221956572</v>
      </c>
      <c r="U6" s="2">
        <v>171.12347586411215</v>
      </c>
      <c r="V6" s="10">
        <v>6.8430753455871178</v>
      </c>
      <c r="W6" s="10">
        <v>6.3274283474883601</v>
      </c>
      <c r="X6" s="10" t="s">
        <v>38</v>
      </c>
      <c r="Y6" s="10">
        <v>1.0290298094319486</v>
      </c>
      <c r="Z6" s="10">
        <v>0.20077397415552029</v>
      </c>
      <c r="AA6" s="9">
        <v>21.00900995733307</v>
      </c>
      <c r="AB6" s="10">
        <v>2.8594817145921128</v>
      </c>
      <c r="AC6" s="9">
        <v>23.468328689973337</v>
      </c>
      <c r="AD6" s="10">
        <v>4.7113861639555301</v>
      </c>
      <c r="AE6" s="10">
        <v>0.84417046050481492</v>
      </c>
      <c r="AF6" s="10">
        <v>6.1012429913840229</v>
      </c>
      <c r="AG6" s="10" t="s">
        <v>38</v>
      </c>
      <c r="AH6" s="10" t="s">
        <v>38</v>
      </c>
      <c r="AI6" s="10">
        <v>3.7471643528654219</v>
      </c>
      <c r="AJ6" s="10">
        <v>7.7632413438069054</v>
      </c>
      <c r="AK6" s="10" t="s">
        <v>38</v>
      </c>
      <c r="AL6" s="10" t="s">
        <v>38</v>
      </c>
      <c r="AM6" s="10">
        <v>1.1542234701309675</v>
      </c>
      <c r="AN6" s="10">
        <v>0.13918125018427635</v>
      </c>
      <c r="AO6" s="10">
        <v>0.28848078962350954</v>
      </c>
      <c r="AP6" s="10" t="s">
        <v>38</v>
      </c>
      <c r="AQ6" s="10">
        <v>0.10871569836252847</v>
      </c>
      <c r="AR6" s="10" t="s">
        <v>38</v>
      </c>
      <c r="AS6" s="10" t="s">
        <v>38</v>
      </c>
      <c r="AT6" s="10" t="s">
        <v>38</v>
      </c>
      <c r="AU6" s="10" t="s">
        <v>38</v>
      </c>
      <c r="AV6" s="10" t="s">
        <v>38</v>
      </c>
      <c r="AW6" s="10" t="s">
        <v>38</v>
      </c>
      <c r="AX6" s="10" t="s">
        <v>38</v>
      </c>
      <c r="AY6" s="10" t="s">
        <v>38</v>
      </c>
      <c r="AZ6" s="10" t="s">
        <v>38</v>
      </c>
      <c r="BA6" s="10" t="s">
        <v>38</v>
      </c>
      <c r="BB6" s="10">
        <v>0.39069771604873277</v>
      </c>
      <c r="BC6" s="10">
        <v>0.25591118614699382</v>
      </c>
      <c r="BD6" s="10">
        <v>2.6165985449493658</v>
      </c>
      <c r="BE6" s="10" t="s">
        <v>38</v>
      </c>
      <c r="BF6" s="10" t="s">
        <v>38</v>
      </c>
      <c r="BG6" s="10" t="s">
        <v>38</v>
      </c>
      <c r="BH6" s="10">
        <v>0.52161903071187643</v>
      </c>
      <c r="BI6" s="10">
        <v>3.7187016617017892</v>
      </c>
      <c r="BJ6" s="10">
        <v>1.573919403565182</v>
      </c>
      <c r="BK6" s="10" t="s">
        <v>38</v>
      </c>
      <c r="BL6" s="10" t="s">
        <v>38</v>
      </c>
      <c r="BM6" s="10">
        <v>0.18578622275981041</v>
      </c>
      <c r="BN6" s="10" t="s">
        <v>38</v>
      </c>
    </row>
    <row r="7" spans="1:68" x14ac:dyDescent="0.35">
      <c r="A7" s="5" t="s">
        <v>36</v>
      </c>
      <c r="B7" s="10">
        <v>0.40672462654833269</v>
      </c>
      <c r="C7" s="10" t="s">
        <v>38</v>
      </c>
      <c r="D7" s="2">
        <v>434.98118527125609</v>
      </c>
      <c r="E7" s="2">
        <v>646.71517129685708</v>
      </c>
      <c r="F7" s="10" t="s">
        <v>38</v>
      </c>
      <c r="G7" s="10">
        <v>320.74821723986628</v>
      </c>
      <c r="H7" s="10">
        <v>644.63082173546331</v>
      </c>
      <c r="I7" s="10" t="s">
        <v>38</v>
      </c>
      <c r="J7" s="10" t="s">
        <v>38</v>
      </c>
      <c r="K7" s="9">
        <v>70.512674785663549</v>
      </c>
      <c r="L7" s="10">
        <v>2.4458873402273751</v>
      </c>
      <c r="M7" s="9">
        <v>19.941087161315995</v>
      </c>
      <c r="N7" s="2">
        <v>868261.30599799368</v>
      </c>
      <c r="O7" s="2">
        <v>183.63958277376588</v>
      </c>
      <c r="P7" s="2">
        <v>7222.0093884222333</v>
      </c>
      <c r="Q7" s="2">
        <v>242825.95032625526</v>
      </c>
      <c r="R7" s="2">
        <v>569.9032009486707</v>
      </c>
      <c r="S7" s="10">
        <v>2.9882073547277299</v>
      </c>
      <c r="T7" s="9">
        <v>41.101618222216445</v>
      </c>
      <c r="U7" s="2">
        <v>169.23887241533458</v>
      </c>
      <c r="V7" s="10">
        <v>7.0874195438467043</v>
      </c>
      <c r="W7" s="10">
        <v>7.0626716735687047</v>
      </c>
      <c r="X7" s="10" t="s">
        <v>38</v>
      </c>
      <c r="Y7" s="10">
        <v>0.17123215743124082</v>
      </c>
      <c r="Z7" s="10" t="s">
        <v>38</v>
      </c>
      <c r="AA7" s="10">
        <v>3.1299585780114123</v>
      </c>
      <c r="AB7" s="10">
        <v>0.9526940341874105</v>
      </c>
      <c r="AC7" s="9">
        <v>23.849859065173163</v>
      </c>
      <c r="AD7" s="10">
        <v>4.7909677223161271</v>
      </c>
      <c r="AE7" s="10">
        <v>0.83574167952391454</v>
      </c>
      <c r="AF7" s="10">
        <v>4.6907007835073014</v>
      </c>
      <c r="AG7" s="10" t="s">
        <v>38</v>
      </c>
      <c r="AH7" s="10" t="s">
        <v>38</v>
      </c>
      <c r="AI7" s="10">
        <v>5.3196641339343209</v>
      </c>
      <c r="AJ7" s="10">
        <v>11.167707142912025</v>
      </c>
      <c r="AK7" s="10" t="s">
        <v>38</v>
      </c>
      <c r="AL7" s="10" t="s">
        <v>38</v>
      </c>
      <c r="AM7" s="10">
        <v>0.23153188620444107</v>
      </c>
      <c r="AN7" s="10" t="s">
        <v>38</v>
      </c>
      <c r="AO7" s="10">
        <v>34.775742122315265</v>
      </c>
      <c r="AP7" s="10" t="s">
        <v>38</v>
      </c>
      <c r="AQ7" s="10" t="s">
        <v>38</v>
      </c>
      <c r="AR7" s="10" t="s">
        <v>38</v>
      </c>
      <c r="AS7" s="10" t="s">
        <v>38</v>
      </c>
      <c r="AT7" s="10">
        <v>0.2801386741838684</v>
      </c>
      <c r="AU7" s="10" t="s">
        <v>38</v>
      </c>
      <c r="AV7" s="10" t="s">
        <v>38</v>
      </c>
      <c r="AW7" s="10" t="s">
        <v>38</v>
      </c>
      <c r="AX7" s="10" t="s">
        <v>38</v>
      </c>
      <c r="AY7" s="10" t="s">
        <v>38</v>
      </c>
      <c r="AZ7" s="10" t="s">
        <v>38</v>
      </c>
      <c r="BA7" s="10" t="s">
        <v>38</v>
      </c>
      <c r="BB7" s="10" t="s">
        <v>38</v>
      </c>
      <c r="BC7" s="10">
        <v>0.11131643545001167</v>
      </c>
      <c r="BD7" s="10">
        <v>2.4216412929373119</v>
      </c>
      <c r="BE7" s="10" t="s">
        <v>38</v>
      </c>
      <c r="BF7" s="10" t="s">
        <v>38</v>
      </c>
      <c r="BG7" s="10" t="s">
        <v>38</v>
      </c>
      <c r="BH7" s="10">
        <v>0.49904207349547319</v>
      </c>
      <c r="BI7" s="10">
        <v>3.4548836506573521</v>
      </c>
      <c r="BJ7" s="10">
        <v>1.498570848087305</v>
      </c>
      <c r="BK7" s="10" t="s">
        <v>38</v>
      </c>
      <c r="BL7" s="10" t="s">
        <v>38</v>
      </c>
      <c r="BM7" s="10" t="s">
        <v>38</v>
      </c>
      <c r="BN7" s="10" t="s">
        <v>38</v>
      </c>
    </row>
    <row r="8" spans="1:68" x14ac:dyDescent="0.35">
      <c r="A8" s="5" t="s">
        <v>37</v>
      </c>
      <c r="B8" s="10">
        <v>0.31081889137323221</v>
      </c>
      <c r="C8" s="10" t="s">
        <v>38</v>
      </c>
      <c r="D8" s="2">
        <v>605.64973916741667</v>
      </c>
      <c r="E8" s="2">
        <v>839.13934999293531</v>
      </c>
      <c r="F8" s="10" t="s">
        <v>38</v>
      </c>
      <c r="G8" s="10">
        <v>500.01673826019606</v>
      </c>
      <c r="H8" s="10">
        <v>759.25851224330609</v>
      </c>
      <c r="I8" s="10" t="s">
        <v>38</v>
      </c>
      <c r="J8" s="10" t="s">
        <v>38</v>
      </c>
      <c r="K8" s="9">
        <v>90.033388159936734</v>
      </c>
      <c r="L8" s="10">
        <v>1.7763906297312426</v>
      </c>
      <c r="M8" s="9">
        <v>21.970445598091612</v>
      </c>
      <c r="N8" s="2">
        <v>892915.5732542997</v>
      </c>
      <c r="O8" s="2">
        <v>131.97954692958771</v>
      </c>
      <c r="P8" s="2">
        <v>7331.5123987092757</v>
      </c>
      <c r="Q8" s="2">
        <v>230023.85522229699</v>
      </c>
      <c r="R8" s="2">
        <v>505.38981499290941</v>
      </c>
      <c r="S8" s="10">
        <v>3.3982117480111631</v>
      </c>
      <c r="T8" s="9">
        <v>44.790607918296274</v>
      </c>
      <c r="U8" s="2">
        <v>154.97215256304111</v>
      </c>
      <c r="V8" s="10">
        <v>6.2881388207721178</v>
      </c>
      <c r="W8" s="10">
        <v>6.4478979200299475</v>
      </c>
      <c r="X8" s="10" t="s">
        <v>38</v>
      </c>
      <c r="Y8" s="10">
        <v>0.22076855027880354</v>
      </c>
      <c r="Z8" s="10" t="s">
        <v>38</v>
      </c>
      <c r="AA8" s="10">
        <v>3.4256545727768262</v>
      </c>
      <c r="AB8" s="10">
        <v>0.93254811025987272</v>
      </c>
      <c r="AC8" s="9">
        <v>17.354394633855403</v>
      </c>
      <c r="AD8" s="10">
        <v>4.4028999992397502</v>
      </c>
      <c r="AE8" s="10">
        <v>0.7337674649560828</v>
      </c>
      <c r="AF8" s="10">
        <v>4.1307077595855999</v>
      </c>
      <c r="AG8" s="10" t="s">
        <v>38</v>
      </c>
      <c r="AH8" s="10" t="s">
        <v>38</v>
      </c>
      <c r="AI8" s="10">
        <v>3.2345341403734711</v>
      </c>
      <c r="AJ8" s="10">
        <v>6.5573121812915067</v>
      </c>
      <c r="AK8" s="10" t="s">
        <v>38</v>
      </c>
      <c r="AL8" s="10" t="s">
        <v>38</v>
      </c>
      <c r="AM8" s="10">
        <v>0.37330715974104395</v>
      </c>
      <c r="AN8" s="10" t="s">
        <v>38</v>
      </c>
      <c r="AO8" s="10">
        <v>58.735190671547912</v>
      </c>
      <c r="AP8" s="10" t="s">
        <v>38</v>
      </c>
      <c r="AQ8" s="10" t="s">
        <v>38</v>
      </c>
      <c r="AR8" s="10" t="s">
        <v>38</v>
      </c>
      <c r="AS8" s="10" t="s">
        <v>38</v>
      </c>
      <c r="AT8" s="10">
        <v>0.43124329362553432</v>
      </c>
      <c r="AU8" s="10" t="s">
        <v>38</v>
      </c>
      <c r="AV8" s="10" t="s">
        <v>38</v>
      </c>
      <c r="AW8" s="10" t="s">
        <v>38</v>
      </c>
      <c r="AX8" s="10" t="s">
        <v>38</v>
      </c>
      <c r="AY8" s="10" t="s">
        <v>38</v>
      </c>
      <c r="AZ8" s="10" t="s">
        <v>38</v>
      </c>
      <c r="BA8" s="10" t="s">
        <v>38</v>
      </c>
      <c r="BB8" s="10" t="s">
        <v>38</v>
      </c>
      <c r="BC8" s="10">
        <v>0.1218644689051549</v>
      </c>
      <c r="BD8" s="10">
        <v>1.2902461469360897</v>
      </c>
      <c r="BE8" s="10" t="s">
        <v>38</v>
      </c>
      <c r="BF8" s="10" t="s">
        <v>38</v>
      </c>
      <c r="BG8" s="10" t="s">
        <v>38</v>
      </c>
      <c r="BH8" s="10">
        <v>0.46795181456214663</v>
      </c>
      <c r="BI8" s="10">
        <v>3.1336170405642578</v>
      </c>
      <c r="BJ8" s="10">
        <v>1.4068896903495776</v>
      </c>
      <c r="BK8" s="10" t="s">
        <v>38</v>
      </c>
      <c r="BL8" s="10" t="s">
        <v>38</v>
      </c>
      <c r="BM8" s="10" t="s">
        <v>38</v>
      </c>
      <c r="BN8" s="10" t="s">
        <v>38</v>
      </c>
    </row>
    <row r="9" spans="1:68" x14ac:dyDescent="0.35">
      <c r="B9" s="10"/>
      <c r="C9" s="10"/>
      <c r="D9" s="10"/>
      <c r="E9" s="10"/>
      <c r="F9" s="10"/>
      <c r="G9" s="10"/>
      <c r="H9" s="10"/>
      <c r="I9" s="10"/>
      <c r="J9" s="10"/>
      <c r="K9" s="10"/>
      <c r="L9" s="10"/>
      <c r="M9" s="10"/>
      <c r="N9" s="10"/>
      <c r="O9" s="10"/>
      <c r="P9" s="10"/>
      <c r="Q9" s="2"/>
      <c r="R9" s="10"/>
      <c r="S9" s="10"/>
      <c r="T9" s="9"/>
      <c r="U9" s="9"/>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row>
    <row r="10" spans="1:68" x14ac:dyDescent="0.35">
      <c r="A10" s="5" t="s">
        <v>1</v>
      </c>
      <c r="B10" s="10">
        <v>2.497644434917524</v>
      </c>
      <c r="C10" s="10" t="s">
        <v>38</v>
      </c>
      <c r="D10" s="10" t="s">
        <v>38</v>
      </c>
      <c r="E10" s="2">
        <v>9354.5343664595239</v>
      </c>
      <c r="F10" s="2">
        <v>49216.059340079722</v>
      </c>
      <c r="G10" s="2">
        <v>69042.529575242414</v>
      </c>
      <c r="H10" s="10">
        <v>56.403248604366119</v>
      </c>
      <c r="I10" s="2">
        <v>109.60384334702363</v>
      </c>
      <c r="J10" s="2">
        <v>80596.369620490543</v>
      </c>
      <c r="K10" s="2">
        <v>5548.8443156290377</v>
      </c>
      <c r="L10" s="2">
        <v>301.75437872078356</v>
      </c>
      <c r="M10" s="2">
        <v>355.03818738749203</v>
      </c>
      <c r="N10" s="2">
        <v>85720.882266972418</v>
      </c>
      <c r="O10" s="2">
        <v>1228.9848987999371</v>
      </c>
      <c r="P10" s="9">
        <v>41.02547386956266</v>
      </c>
      <c r="Q10" s="2">
        <v>231.11292565935952</v>
      </c>
      <c r="R10" s="2">
        <v>113.18469816514411</v>
      </c>
      <c r="S10" s="9">
        <v>73.643435424841527</v>
      </c>
      <c r="T10" s="9">
        <v>14.763027797826041</v>
      </c>
      <c r="U10" s="10">
        <v>0.18524247371266062</v>
      </c>
      <c r="V10" s="10">
        <v>0.56114925853002684</v>
      </c>
      <c r="W10" s="10">
        <v>0.13939800191853255</v>
      </c>
      <c r="X10" s="10">
        <v>0.1624301413943863</v>
      </c>
      <c r="Y10" s="9">
        <v>98.800046686033582</v>
      </c>
      <c r="Z10" s="9">
        <v>12.63389553508925</v>
      </c>
      <c r="AA10" s="9">
        <v>14.260487850096689</v>
      </c>
      <c r="AB10" s="10">
        <v>0.73048215533964245</v>
      </c>
      <c r="AC10" s="10">
        <v>0.12629470765895676</v>
      </c>
      <c r="AD10" s="10">
        <v>0.10303108774201358</v>
      </c>
      <c r="AE10" s="10" t="s">
        <v>38</v>
      </c>
      <c r="AF10" s="10">
        <v>0.74606950048155762</v>
      </c>
      <c r="AG10" s="10" t="s">
        <v>38</v>
      </c>
      <c r="AH10" s="10" t="s">
        <v>38</v>
      </c>
      <c r="AI10" s="10">
        <v>0.72097792659368964</v>
      </c>
      <c r="AJ10" s="10">
        <v>0.48268392569465957</v>
      </c>
      <c r="AK10" s="10" t="s">
        <v>38</v>
      </c>
      <c r="AL10" s="10" t="s">
        <v>38</v>
      </c>
      <c r="AM10" s="10">
        <v>6.5265259971461758</v>
      </c>
      <c r="AN10" s="10">
        <v>0.55362594181960489</v>
      </c>
      <c r="AO10" s="10">
        <v>2.0971030863785498</v>
      </c>
      <c r="AP10" s="10">
        <v>0.34066193001986339</v>
      </c>
      <c r="AQ10" s="10">
        <v>2.2069818952710221</v>
      </c>
      <c r="AR10" s="10">
        <v>1.0044145580202877</v>
      </c>
      <c r="AS10" s="10">
        <v>0.48441664357702013</v>
      </c>
      <c r="AT10" s="10">
        <v>1.6649654028275809</v>
      </c>
      <c r="AU10" s="10">
        <v>0.31935478683383789</v>
      </c>
      <c r="AV10" s="10">
        <v>2.2263284289543148</v>
      </c>
      <c r="AW10" s="10">
        <v>0.49135262268030466</v>
      </c>
      <c r="AX10" s="10">
        <v>1.5053332043717962</v>
      </c>
      <c r="AY10" s="10">
        <v>0.22103305232169146</v>
      </c>
      <c r="AZ10" s="10">
        <v>1.5003906250000001</v>
      </c>
      <c r="BA10" s="10">
        <v>0.22229518935987425</v>
      </c>
      <c r="BB10" s="10">
        <v>0.54364547684985309</v>
      </c>
      <c r="BC10" s="10">
        <v>0.29683142473148139</v>
      </c>
      <c r="BD10" s="10" t="s">
        <v>38</v>
      </c>
      <c r="BE10" s="10" t="s">
        <v>38</v>
      </c>
      <c r="BF10" s="10" t="s">
        <v>38</v>
      </c>
      <c r="BG10" s="10" t="s">
        <v>38</v>
      </c>
      <c r="BH10" s="10" t="s">
        <v>38</v>
      </c>
      <c r="BI10" s="10" t="s">
        <v>38</v>
      </c>
      <c r="BJ10" s="10" t="s">
        <v>38</v>
      </c>
      <c r="BK10" s="10" t="s">
        <v>38</v>
      </c>
      <c r="BL10" s="10">
        <v>2.7905396059988195</v>
      </c>
      <c r="BM10" s="10" t="s">
        <v>38</v>
      </c>
      <c r="BN10" s="10" t="s">
        <v>38</v>
      </c>
    </row>
    <row r="11" spans="1:68" s="8" customFormat="1" x14ac:dyDescent="0.35">
      <c r="A11" s="8" t="s">
        <v>100</v>
      </c>
      <c r="B11" s="8">
        <v>3.6</v>
      </c>
      <c r="C11" s="8">
        <v>0.57999999999999996</v>
      </c>
      <c r="D11" s="11"/>
      <c r="E11" s="11"/>
      <c r="F11" s="8">
        <v>58500</v>
      </c>
      <c r="G11" s="8">
        <v>82032</v>
      </c>
      <c r="J11" s="8">
        <v>95317</v>
      </c>
      <c r="K11" s="8">
        <v>5732</v>
      </c>
      <c r="L11" s="8">
        <v>310</v>
      </c>
      <c r="M11" s="8">
        <v>370</v>
      </c>
      <c r="N11" s="8">
        <v>79284</v>
      </c>
      <c r="O11" s="8">
        <v>1355</v>
      </c>
      <c r="P11" s="8">
        <v>52</v>
      </c>
      <c r="R11" s="8">
        <v>125</v>
      </c>
      <c r="S11" s="8">
        <v>70</v>
      </c>
      <c r="T11" s="8">
        <v>16</v>
      </c>
      <c r="U11" s="12"/>
      <c r="V11" s="8">
        <v>0.44</v>
      </c>
      <c r="W11" s="10"/>
      <c r="Y11" s="8">
        <v>110</v>
      </c>
      <c r="Z11" s="8">
        <v>16</v>
      </c>
      <c r="AA11" s="8">
        <v>18</v>
      </c>
      <c r="AB11" s="8">
        <v>0.6</v>
      </c>
      <c r="AJ11" s="8">
        <v>0.57999999999999996</v>
      </c>
      <c r="AM11" s="8">
        <v>7</v>
      </c>
      <c r="AN11" s="8">
        <v>0.63</v>
      </c>
      <c r="AO11" s="8">
        <v>2</v>
      </c>
      <c r="AP11" s="13"/>
      <c r="AQ11" s="8">
        <v>2.5</v>
      </c>
      <c r="AR11" s="8">
        <v>1.1000000000000001</v>
      </c>
      <c r="AS11" s="8">
        <v>0.55000000000000004</v>
      </c>
      <c r="AT11" s="8">
        <v>2</v>
      </c>
      <c r="AV11" s="8">
        <v>4</v>
      </c>
      <c r="AY11" s="13"/>
      <c r="AZ11" s="8">
        <v>1.7</v>
      </c>
      <c r="BA11" s="8">
        <v>0.3</v>
      </c>
      <c r="BB11" s="8">
        <v>0.6</v>
      </c>
      <c r="BF11" s="13"/>
      <c r="BL11" s="8">
        <v>3</v>
      </c>
    </row>
    <row r="12" spans="1:68" s="8" customFormat="1" ht="13" x14ac:dyDescent="0.3">
      <c r="A12" s="8" t="s">
        <v>4</v>
      </c>
      <c r="B12" s="12">
        <f>B10/B11*100</f>
        <v>69.379012081042333</v>
      </c>
      <c r="C12" s="12"/>
      <c r="D12" s="11"/>
      <c r="E12" s="11"/>
      <c r="F12" s="12">
        <f>F10/F11*100</f>
        <v>84.130015965948246</v>
      </c>
      <c r="G12" s="12">
        <f>G10/G11*100</f>
        <v>84.165361779844957</v>
      </c>
      <c r="H12" s="12"/>
      <c r="I12" s="12"/>
      <c r="J12" s="12">
        <f t="shared" ref="J12:P12" si="0">J10/J11*100</f>
        <v>84.556133345038702</v>
      </c>
      <c r="K12" s="12">
        <f t="shared" si="0"/>
        <v>96.804681012369812</v>
      </c>
      <c r="L12" s="12">
        <f t="shared" si="0"/>
        <v>97.340122167994707</v>
      </c>
      <c r="M12" s="12">
        <f t="shared" si="0"/>
        <v>95.956266861484323</v>
      </c>
      <c r="N12" s="12">
        <f t="shared" si="0"/>
        <v>108.11876578751377</v>
      </c>
      <c r="O12" s="12">
        <f t="shared" si="0"/>
        <v>90.699992531360678</v>
      </c>
      <c r="P12" s="12">
        <f t="shared" si="0"/>
        <v>78.89514205685127</v>
      </c>
      <c r="Q12" s="12"/>
      <c r="R12" s="12">
        <f>R10/R11*100</f>
        <v>90.547758532115282</v>
      </c>
      <c r="S12" s="12">
        <f>S10/S11*100</f>
        <v>105.2049077497736</v>
      </c>
      <c r="T12" s="12">
        <f>T10/T11*100</f>
        <v>92.268923736412759</v>
      </c>
      <c r="U12" s="12"/>
      <c r="V12" s="12">
        <f>V10/V11*100</f>
        <v>127.53392239318792</v>
      </c>
      <c r="W12" s="12"/>
      <c r="X12" s="12"/>
      <c r="Y12" s="12">
        <f>Y10/Y11*100</f>
        <v>89.818224260030533</v>
      </c>
      <c r="Z12" s="12">
        <f>Z10/Z11*100</f>
        <v>78.961847094307814</v>
      </c>
      <c r="AA12" s="12">
        <f>AA10/AA11*100</f>
        <v>79.224932500537165</v>
      </c>
      <c r="AB12" s="12">
        <f>AB10/AB11*100</f>
        <v>121.74702588994042</v>
      </c>
      <c r="AC12" s="12"/>
      <c r="AD12" s="12"/>
      <c r="AE12" s="12"/>
      <c r="AF12" s="12"/>
      <c r="AG12" s="12"/>
      <c r="AH12" s="12"/>
      <c r="AI12" s="12"/>
      <c r="AJ12" s="12">
        <f>AJ10/AJ11*100</f>
        <v>83.221366499079238</v>
      </c>
      <c r="AK12" s="12"/>
      <c r="AL12" s="12"/>
      <c r="AM12" s="12">
        <f>AM10/AM11*100</f>
        <v>93.236085673516797</v>
      </c>
      <c r="AN12" s="12">
        <f>AN10/AN11*100</f>
        <v>87.877133622159505</v>
      </c>
      <c r="AO12" s="12">
        <f>AO10/AO11*100</f>
        <v>104.85515431892749</v>
      </c>
      <c r="AP12" s="12"/>
      <c r="AQ12" s="12">
        <f>AQ10/AQ11*100</f>
        <v>88.279275810840886</v>
      </c>
      <c r="AR12" s="12">
        <f>AR10/AR11*100</f>
        <v>91.310414365480682</v>
      </c>
      <c r="AS12" s="12">
        <f>AS10/AS11*100</f>
        <v>88.075753377640027</v>
      </c>
      <c r="AT12" s="12">
        <f>AT10/AT11*100</f>
        <v>83.248270141379038</v>
      </c>
      <c r="AU12" s="12"/>
      <c r="AV12" s="12">
        <f>AV10/AV11*100</f>
        <v>55.65821072385787</v>
      </c>
      <c r="AW12" s="12"/>
      <c r="AX12" s="12"/>
      <c r="AY12" s="12"/>
      <c r="AZ12" s="12">
        <f>AZ10/AZ11*100</f>
        <v>88.258272058823536</v>
      </c>
      <c r="BA12" s="12">
        <f>BA10/BA11*100</f>
        <v>74.098396453291414</v>
      </c>
      <c r="BB12" s="12">
        <f>BB10/BB11*100</f>
        <v>90.607579474975523</v>
      </c>
      <c r="BC12" s="12"/>
      <c r="BD12" s="12"/>
      <c r="BE12" s="12"/>
      <c r="BF12" s="12"/>
      <c r="BG12" s="12"/>
      <c r="BH12" s="12"/>
      <c r="BI12" s="12"/>
      <c r="BJ12" s="12"/>
      <c r="BK12" s="12"/>
      <c r="BL12" s="12">
        <f>BL10/BL11*100</f>
        <v>93.017986866627311</v>
      </c>
      <c r="BM12" s="12"/>
      <c r="BN12" s="12"/>
      <c r="BO12" s="12"/>
      <c r="BP12" s="12"/>
    </row>
    <row r="13" spans="1:68" s="8" customFormat="1" ht="13" x14ac:dyDescent="0.3">
      <c r="B13" s="12"/>
      <c r="C13" s="12"/>
      <c r="D13" s="11"/>
      <c r="E13" s="11"/>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row>
    <row r="14" spans="1:68" x14ac:dyDescent="0.35">
      <c r="A14" s="5" t="s">
        <v>2</v>
      </c>
      <c r="B14" s="10">
        <v>3.0661930426261637</v>
      </c>
      <c r="C14" s="10">
        <v>0.6550738789184769</v>
      </c>
      <c r="D14" s="10" t="s">
        <v>38</v>
      </c>
      <c r="E14" s="2">
        <v>10233.780753682564</v>
      </c>
      <c r="F14" s="2">
        <v>31958.82733210253</v>
      </c>
      <c r="G14" s="2">
        <v>54620.439349150678</v>
      </c>
      <c r="H14" s="2">
        <v>880.41186385564458</v>
      </c>
      <c r="I14" s="2">
        <v>3165.778370911301</v>
      </c>
      <c r="J14" s="2">
        <v>66026.694868020655</v>
      </c>
      <c r="K14" s="2">
        <v>16125.356108859067</v>
      </c>
      <c r="L14" s="2">
        <v>297.41349531266792</v>
      </c>
      <c r="M14" s="2">
        <v>255.62435011516945</v>
      </c>
      <c r="N14" s="2">
        <v>88610.673588468562</v>
      </c>
      <c r="O14" s="2">
        <v>1173.6547157078749</v>
      </c>
      <c r="P14" s="9">
        <v>36.190987758334529</v>
      </c>
      <c r="Q14" s="2">
        <v>146.22543896893725</v>
      </c>
      <c r="R14" s="2">
        <v>126.26433359986981</v>
      </c>
      <c r="S14" s="2">
        <v>119.2108721325083</v>
      </c>
      <c r="T14" s="9">
        <v>20.361316624018549</v>
      </c>
      <c r="U14" s="10">
        <v>0.37035890944551447</v>
      </c>
      <c r="V14" s="10">
        <v>0.95022242770634546</v>
      </c>
      <c r="W14" s="10">
        <v>0.92606782714489599</v>
      </c>
      <c r="X14" s="10">
        <v>6.5094685913435022</v>
      </c>
      <c r="Y14" s="2">
        <v>373.34335888318793</v>
      </c>
      <c r="Z14" s="9">
        <v>20.446085014735889</v>
      </c>
      <c r="AA14" s="2">
        <v>156.03630185373103</v>
      </c>
      <c r="AB14" s="9">
        <v>17.291016378330532</v>
      </c>
      <c r="AC14" s="10">
        <v>3.921936648774071</v>
      </c>
      <c r="AD14" s="10">
        <v>7.9790204453286814E-2</v>
      </c>
      <c r="AE14" s="10" t="s">
        <v>38</v>
      </c>
      <c r="AF14" s="10">
        <v>7.3765342426529923</v>
      </c>
      <c r="AG14" s="10">
        <v>0.56553676958569044</v>
      </c>
      <c r="AH14" s="10" t="s">
        <v>38</v>
      </c>
      <c r="AI14" s="10">
        <v>1.6684775273663879</v>
      </c>
      <c r="AJ14" s="10">
        <v>0.11034737464879635</v>
      </c>
      <c r="AK14" s="10" t="s">
        <v>38</v>
      </c>
      <c r="AL14" s="10" t="s">
        <v>38</v>
      </c>
      <c r="AM14" s="2">
        <v>126.29215339169143</v>
      </c>
      <c r="AN14" s="9">
        <v>13.795973049839231</v>
      </c>
      <c r="AO14" s="9">
        <v>35.28612377348415</v>
      </c>
      <c r="AP14" s="10">
        <v>4.5854623141902948</v>
      </c>
      <c r="AQ14" s="10">
        <v>21.985435119397405</v>
      </c>
      <c r="AR14" s="10">
        <v>5.4376142440787545</v>
      </c>
      <c r="AS14" s="10">
        <v>1.738823575508742</v>
      </c>
      <c r="AT14" s="10">
        <v>6.0483014491547671</v>
      </c>
      <c r="AU14" s="10">
        <v>0.8391877804237402</v>
      </c>
      <c r="AV14" s="10">
        <v>3.9979184263581589</v>
      </c>
      <c r="AW14" s="10">
        <v>0.83974634242221269</v>
      </c>
      <c r="AX14" s="10">
        <v>1.8966525688258931</v>
      </c>
      <c r="AY14" s="10">
        <v>0.24172237446110348</v>
      </c>
      <c r="AZ14" s="10">
        <v>1.7368363356839678</v>
      </c>
      <c r="BA14" s="10">
        <v>0.21990432461832304</v>
      </c>
      <c r="BB14" s="10">
        <v>3.6989657459959773</v>
      </c>
      <c r="BC14" s="10">
        <v>1.34137430440626</v>
      </c>
      <c r="BD14" s="10">
        <v>0.2447233262478391</v>
      </c>
      <c r="BE14" s="10" t="s">
        <v>38</v>
      </c>
      <c r="BF14" s="10" t="s">
        <v>38</v>
      </c>
      <c r="BG14" s="10" t="s">
        <v>38</v>
      </c>
      <c r="BH14" s="10" t="s">
        <v>38</v>
      </c>
      <c r="BI14" s="10" t="s">
        <v>38</v>
      </c>
      <c r="BJ14" s="10" t="s">
        <v>38</v>
      </c>
      <c r="BK14" s="10" t="s">
        <v>38</v>
      </c>
      <c r="BL14" s="10">
        <v>1.6204935184771769</v>
      </c>
      <c r="BM14" s="10">
        <v>1.0941724336221768</v>
      </c>
      <c r="BN14" s="10">
        <v>0.42774916350795744</v>
      </c>
    </row>
    <row r="15" spans="1:68" s="8" customFormat="1" ht="13" x14ac:dyDescent="0.3">
      <c r="A15" s="8" t="s">
        <v>100</v>
      </c>
      <c r="B15" s="8">
        <v>5</v>
      </c>
      <c r="D15" s="11"/>
      <c r="E15" s="11"/>
      <c r="F15" s="8">
        <v>43600</v>
      </c>
      <c r="G15" s="8">
        <v>71600</v>
      </c>
      <c r="H15" s="8">
        <v>1200</v>
      </c>
      <c r="I15" s="8">
        <v>4300</v>
      </c>
      <c r="J15" s="8">
        <v>81700</v>
      </c>
      <c r="K15" s="8">
        <v>16300</v>
      </c>
      <c r="L15" s="8">
        <v>317</v>
      </c>
      <c r="M15" s="8">
        <v>280</v>
      </c>
      <c r="N15" s="8">
        <v>86300</v>
      </c>
      <c r="O15" s="8">
        <v>1290</v>
      </c>
      <c r="P15" s="8">
        <v>45</v>
      </c>
      <c r="Q15" s="11"/>
      <c r="R15" s="8">
        <v>127</v>
      </c>
      <c r="S15" s="8">
        <v>103</v>
      </c>
      <c r="T15" s="8">
        <v>21.7</v>
      </c>
      <c r="U15" s="12"/>
      <c r="V15" s="12"/>
      <c r="W15" s="14"/>
      <c r="X15" s="8">
        <v>9.8000000000000007</v>
      </c>
      <c r="Y15" s="8">
        <v>389</v>
      </c>
      <c r="Z15" s="8">
        <v>26</v>
      </c>
      <c r="AA15" s="8">
        <v>172</v>
      </c>
      <c r="AB15" s="8">
        <v>18</v>
      </c>
      <c r="AM15" s="8">
        <v>130</v>
      </c>
      <c r="AN15" s="8">
        <v>15</v>
      </c>
      <c r="AO15" s="8">
        <v>38</v>
      </c>
      <c r="AQ15" s="8">
        <v>25</v>
      </c>
      <c r="AR15" s="8">
        <v>6.2</v>
      </c>
      <c r="AT15" s="8">
        <v>6.3</v>
      </c>
      <c r="AU15" s="8">
        <v>0.9</v>
      </c>
      <c r="AW15" s="8">
        <v>1.04</v>
      </c>
      <c r="AY15" s="13"/>
      <c r="AZ15" s="8">
        <v>2</v>
      </c>
      <c r="BA15" s="8">
        <v>0.28000000000000003</v>
      </c>
      <c r="BB15" s="8">
        <v>4.0999999999999996</v>
      </c>
      <c r="BC15" s="8">
        <v>1.4</v>
      </c>
      <c r="BD15" s="14"/>
      <c r="BE15" s="14"/>
      <c r="BF15" s="13"/>
      <c r="BM15" s="8">
        <v>1.2</v>
      </c>
    </row>
    <row r="16" spans="1:68" s="8" customFormat="1" ht="13" x14ac:dyDescent="0.3">
      <c r="A16" s="8" t="s">
        <v>4</v>
      </c>
      <c r="B16" s="12">
        <f>B14/B15*100</f>
        <v>61.323860852523268</v>
      </c>
      <c r="C16" s="12"/>
      <c r="D16" s="11"/>
      <c r="E16" s="11"/>
      <c r="F16" s="12">
        <f t="shared" ref="F16:M16" si="1">F14/F15*100</f>
        <v>73.300062688308557</v>
      </c>
      <c r="G16" s="12">
        <f t="shared" si="1"/>
        <v>76.285529817249554</v>
      </c>
      <c r="H16" s="12">
        <f t="shared" si="1"/>
        <v>73.367655321303715</v>
      </c>
      <c r="I16" s="12">
        <f t="shared" si="1"/>
        <v>73.62275281189072</v>
      </c>
      <c r="J16" s="12">
        <f t="shared" si="1"/>
        <v>80.816027990233366</v>
      </c>
      <c r="K16" s="12">
        <f t="shared" si="1"/>
        <v>98.928565085024943</v>
      </c>
      <c r="L16" s="12">
        <f t="shared" si="1"/>
        <v>93.821291896740661</v>
      </c>
      <c r="M16" s="12">
        <f t="shared" si="1"/>
        <v>91.294410755417658</v>
      </c>
      <c r="N16" s="12">
        <f>N14/N15*100</f>
        <v>102.67748967377585</v>
      </c>
      <c r="O16" s="12">
        <f>O14/O15*100</f>
        <v>90.980985713788755</v>
      </c>
      <c r="P16" s="12">
        <f t="shared" ref="P16" si="2">P14/P15*100</f>
        <v>80.424417240743395</v>
      </c>
      <c r="Q16" s="11"/>
      <c r="R16" s="12">
        <f>R14/R15*100</f>
        <v>99.420735118007727</v>
      </c>
      <c r="S16" s="12">
        <f>S14/S15*100</f>
        <v>115.73871080826048</v>
      </c>
      <c r="T16" s="12">
        <f>T14/T15*100</f>
        <v>93.830952184417285</v>
      </c>
      <c r="U16" s="12"/>
      <c r="V16" s="12"/>
      <c r="W16" s="14"/>
      <c r="X16" s="12">
        <f>X14/X15*100</f>
        <v>66.423148891260226</v>
      </c>
      <c r="Y16" s="12">
        <f>Y14/Y15*100</f>
        <v>95.975156525241118</v>
      </c>
      <c r="Z16" s="12">
        <f>Z14/Z15*100</f>
        <v>78.638788518214952</v>
      </c>
      <c r="AA16" s="12">
        <f>AA14/AA15*100</f>
        <v>90.718780147518046</v>
      </c>
      <c r="AB16" s="12">
        <f>AB14/AB15*100</f>
        <v>96.061202101836287</v>
      </c>
      <c r="AC16" s="12"/>
      <c r="AD16" s="12"/>
      <c r="AE16" s="12"/>
      <c r="AF16" s="12"/>
      <c r="AG16" s="12"/>
      <c r="AH16" s="12"/>
      <c r="AI16" s="12"/>
      <c r="AJ16" s="12"/>
      <c r="AK16" s="12"/>
      <c r="AL16" s="12"/>
      <c r="AM16" s="12">
        <f>AM14/AM15*100</f>
        <v>97.147810301301092</v>
      </c>
      <c r="AN16" s="12">
        <f>AN14/AN15*100</f>
        <v>91.973153665594879</v>
      </c>
      <c r="AO16" s="12">
        <f>AO14/AO15*100</f>
        <v>92.858220456537239</v>
      </c>
      <c r="AP16" s="12"/>
      <c r="AQ16" s="12">
        <f>AQ14/AQ15*100</f>
        <v>87.941740477589619</v>
      </c>
      <c r="AR16" s="12">
        <f>AR14/AR15*100</f>
        <v>87.70345554965732</v>
      </c>
      <c r="AS16" s="12"/>
      <c r="AT16" s="12">
        <f>AT14/AT15*100</f>
        <v>96.004784907218536</v>
      </c>
      <c r="AU16" s="12">
        <f>AU14/AU15*100</f>
        <v>93.243086713748909</v>
      </c>
      <c r="AV16" s="12"/>
      <c r="AW16" s="12">
        <f>AW14/AW15*100</f>
        <v>80.744840617520452</v>
      </c>
      <c r="AX16" s="12"/>
      <c r="AY16" s="12"/>
      <c r="AZ16" s="12">
        <f>AZ14/AZ15*100</f>
        <v>86.841816784198386</v>
      </c>
      <c r="BA16" s="12">
        <f>BA14/BA15*100</f>
        <v>78.537258792258228</v>
      </c>
      <c r="BB16" s="12">
        <f>BB14/BB15*100</f>
        <v>90.218676731609207</v>
      </c>
      <c r="BC16" s="12">
        <f>BC14/BC15*100</f>
        <v>95.812450314732871</v>
      </c>
      <c r="BD16" s="12"/>
      <c r="BE16" s="12"/>
      <c r="BF16" s="12"/>
      <c r="BG16" s="12"/>
      <c r="BH16" s="12"/>
      <c r="BI16" s="12"/>
      <c r="BJ16" s="12"/>
      <c r="BK16" s="12"/>
      <c r="BL16" s="12"/>
      <c r="BM16" s="12">
        <f>BM14/BM15*100</f>
        <v>91.181036135181401</v>
      </c>
      <c r="BN16" s="12"/>
    </row>
    <row r="17" spans="1:66" s="8" customFormat="1" ht="13" x14ac:dyDescent="0.3">
      <c r="B17" s="12"/>
      <c r="C17" s="12"/>
      <c r="D17" s="11"/>
      <c r="E17" s="11"/>
      <c r="F17" s="12"/>
      <c r="G17" s="12"/>
      <c r="H17" s="12"/>
      <c r="I17" s="12"/>
      <c r="J17" s="12"/>
      <c r="K17" s="12"/>
      <c r="L17" s="12"/>
      <c r="M17" s="12"/>
      <c r="N17" s="12"/>
      <c r="O17" s="12"/>
      <c r="P17" s="12"/>
      <c r="Q17" s="11"/>
      <c r="R17" s="12"/>
      <c r="S17" s="12"/>
      <c r="T17" s="12"/>
      <c r="U17" s="12"/>
      <c r="V17" s="12"/>
      <c r="W17" s="14"/>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row>
    <row r="18" spans="1:66" x14ac:dyDescent="0.35">
      <c r="A18" s="5" t="s">
        <v>0</v>
      </c>
      <c r="B18" s="10" t="s">
        <v>38</v>
      </c>
      <c r="C18" s="10" t="s">
        <v>38</v>
      </c>
      <c r="D18" s="10" t="s">
        <v>38</v>
      </c>
      <c r="E18" s="9">
        <v>3.3474855035702338</v>
      </c>
      <c r="F18" s="10">
        <v>3.7037141039488528</v>
      </c>
      <c r="G18" s="9">
        <v>5.5343175502554081</v>
      </c>
      <c r="H18" s="2">
        <v>2726.0255436150114</v>
      </c>
      <c r="I18" s="10" t="s">
        <v>38</v>
      </c>
      <c r="J18" s="10" t="s">
        <v>38</v>
      </c>
      <c r="K18" s="10">
        <v>3.473254902321433</v>
      </c>
      <c r="L18" s="10">
        <v>0.83022397988677143</v>
      </c>
      <c r="M18" s="9">
        <v>49.273471995827087</v>
      </c>
      <c r="N18" s="2">
        <v>1135513.5254166073</v>
      </c>
      <c r="O18" s="10">
        <v>2.1106695150628005</v>
      </c>
      <c r="P18" s="2">
        <v>4240.138964218615</v>
      </c>
      <c r="Q18" s="2">
        <v>53489.607418153748</v>
      </c>
      <c r="R18" s="2">
        <v>158.13022608355473</v>
      </c>
      <c r="S18" s="10">
        <v>1.1041817870556958</v>
      </c>
      <c r="T18" s="9">
        <v>59.564226868154002</v>
      </c>
      <c r="U18" s="2">
        <v>164.27523276206398</v>
      </c>
      <c r="V18" s="10">
        <v>3.8831017122024258</v>
      </c>
      <c r="W18" s="10">
        <v>3.0340650663297537</v>
      </c>
      <c r="X18" s="10" t="s">
        <v>38</v>
      </c>
      <c r="Y18" s="10">
        <v>0.12370680257743433</v>
      </c>
      <c r="Z18" s="10" t="s">
        <v>38</v>
      </c>
      <c r="AA18" s="10">
        <v>0.82493293186720584</v>
      </c>
      <c r="AB18" s="10" t="s">
        <v>38</v>
      </c>
      <c r="AC18" s="10">
        <v>7.5835019921512226</v>
      </c>
      <c r="AD18" s="9">
        <v>17.565583783359138</v>
      </c>
      <c r="AE18" s="10">
        <v>2.3175384007357134</v>
      </c>
      <c r="AF18" s="10">
        <v>1.6684672931254394</v>
      </c>
      <c r="AG18" s="10" t="s">
        <v>38</v>
      </c>
      <c r="AH18" s="10" t="s">
        <v>38</v>
      </c>
      <c r="AI18" s="10">
        <v>11.51603358660657</v>
      </c>
      <c r="AJ18" s="10">
        <v>0.11301716255637825</v>
      </c>
      <c r="AK18" s="10" t="s">
        <v>38</v>
      </c>
      <c r="AL18" s="10" t="s">
        <v>38</v>
      </c>
      <c r="AM18" s="10" t="s">
        <v>38</v>
      </c>
      <c r="AN18" s="10" t="s">
        <v>38</v>
      </c>
      <c r="AO18" s="10">
        <v>6.4299544261171535</v>
      </c>
      <c r="AP18" s="10" t="s">
        <v>38</v>
      </c>
      <c r="AQ18" s="10" t="s">
        <v>38</v>
      </c>
      <c r="AR18" s="10" t="s">
        <v>38</v>
      </c>
      <c r="AS18" s="10" t="s">
        <v>38</v>
      </c>
      <c r="AT18" s="10" t="s">
        <v>38</v>
      </c>
      <c r="AU18" s="10" t="s">
        <v>38</v>
      </c>
      <c r="AV18" s="10" t="s">
        <v>38</v>
      </c>
      <c r="AW18" s="10" t="s">
        <v>38</v>
      </c>
      <c r="AX18" s="10" t="s">
        <v>38</v>
      </c>
      <c r="AY18" s="10" t="s">
        <v>38</v>
      </c>
      <c r="AZ18" s="10" t="s">
        <v>38</v>
      </c>
      <c r="BA18" s="10" t="s">
        <v>38</v>
      </c>
      <c r="BB18" s="10" t="s">
        <v>38</v>
      </c>
      <c r="BC18" s="10" t="s">
        <v>38</v>
      </c>
      <c r="BD18" s="10">
        <v>2.2700612625410637</v>
      </c>
      <c r="BE18" s="10">
        <v>0.17316929758965796</v>
      </c>
      <c r="BF18" s="10">
        <v>0.18540247769890358</v>
      </c>
      <c r="BG18" s="10">
        <v>0.10480195382658333</v>
      </c>
      <c r="BH18" s="10">
        <v>3.1423602749106037</v>
      </c>
      <c r="BI18" s="9">
        <v>21.532620372025789</v>
      </c>
      <c r="BJ18" s="10">
        <v>0.60927462199126248</v>
      </c>
      <c r="BK18" s="10" t="s">
        <v>38</v>
      </c>
      <c r="BL18" s="10">
        <v>0.43756495165523163</v>
      </c>
      <c r="BM18" s="10" t="s">
        <v>38</v>
      </c>
      <c r="BN18" s="10" t="s">
        <v>38</v>
      </c>
    </row>
    <row r="19" spans="1:66" x14ac:dyDescent="0.35">
      <c r="A19" s="8" t="s">
        <v>100</v>
      </c>
      <c r="B19" s="10"/>
      <c r="C19" s="10"/>
      <c r="D19" s="10"/>
      <c r="E19" s="10"/>
      <c r="F19" s="10"/>
      <c r="G19" s="10"/>
      <c r="H19" s="10"/>
      <c r="I19" s="10"/>
      <c r="J19" s="10"/>
      <c r="K19" s="10"/>
      <c r="L19" s="10"/>
      <c r="M19" s="6">
        <v>68</v>
      </c>
      <c r="N19" s="10"/>
      <c r="O19" s="10"/>
      <c r="P19" s="6">
        <v>4540</v>
      </c>
      <c r="Q19" s="6">
        <v>56500</v>
      </c>
      <c r="R19" s="6">
        <v>134</v>
      </c>
      <c r="S19" s="10"/>
      <c r="T19" s="6">
        <v>58.8</v>
      </c>
      <c r="U19" s="6">
        <v>177</v>
      </c>
      <c r="V19" s="6">
        <v>4.7300000000000004</v>
      </c>
      <c r="W19" s="10"/>
      <c r="X19" s="10"/>
      <c r="Y19" s="10"/>
      <c r="Z19" s="10"/>
      <c r="AA19" s="10"/>
      <c r="AB19" s="10"/>
      <c r="AC19" s="10"/>
      <c r="AD19" s="6">
        <v>15.2</v>
      </c>
      <c r="AE19" s="6">
        <v>2.86</v>
      </c>
      <c r="AF19" s="6">
        <v>1.72</v>
      </c>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5">
        <v>2.5619999999999998</v>
      </c>
      <c r="BE19" s="15">
        <v>0.23400000000000001</v>
      </c>
      <c r="BF19" s="15">
        <v>0.23400000000000001</v>
      </c>
      <c r="BG19" s="15">
        <v>1.0900000000000001</v>
      </c>
      <c r="BH19" s="15">
        <v>3.37</v>
      </c>
      <c r="BI19" s="7">
        <v>20.7</v>
      </c>
      <c r="BJ19" s="15">
        <v>0.61199999999999999</v>
      </c>
      <c r="BK19" s="10"/>
      <c r="BL19" s="10"/>
      <c r="BM19" s="10"/>
      <c r="BN19" s="10"/>
    </row>
    <row r="20" spans="1:66" x14ac:dyDescent="0.35">
      <c r="A20" s="8" t="s">
        <v>4</v>
      </c>
      <c r="B20" s="10"/>
      <c r="C20" s="10"/>
      <c r="D20" s="10"/>
      <c r="E20" s="10"/>
      <c r="F20" s="10"/>
      <c r="G20" s="10"/>
      <c r="H20" s="10"/>
      <c r="I20" s="10"/>
      <c r="J20" s="10"/>
      <c r="K20" s="10"/>
      <c r="L20" s="10"/>
      <c r="M20" s="7">
        <f>M18/M19*100</f>
        <v>72.460988229157479</v>
      </c>
      <c r="N20" s="10"/>
      <c r="O20" s="10"/>
      <c r="P20" s="7">
        <f t="shared" ref="P20:V20" si="3">P18/P19*100</f>
        <v>93.395131370454081</v>
      </c>
      <c r="Q20" s="7">
        <f t="shared" si="3"/>
        <v>94.671871536555301</v>
      </c>
      <c r="R20" s="7">
        <f t="shared" si="3"/>
        <v>118.00763140563785</v>
      </c>
      <c r="S20" s="7"/>
      <c r="T20" s="7">
        <f t="shared" si="3"/>
        <v>101.29970555808505</v>
      </c>
      <c r="U20" s="7">
        <f t="shared" si="3"/>
        <v>92.810865967267787</v>
      </c>
      <c r="V20" s="7">
        <f t="shared" si="3"/>
        <v>82.095173619501594</v>
      </c>
      <c r="W20" s="10"/>
      <c r="X20" s="10"/>
      <c r="Y20" s="10"/>
      <c r="Z20" s="10"/>
      <c r="AA20" s="10"/>
      <c r="AB20" s="10"/>
      <c r="AC20" s="10"/>
      <c r="AD20" s="7">
        <f t="shared" ref="AD20:AF20" si="4">AD18/AD19*100</f>
        <v>115.56305120631012</v>
      </c>
      <c r="AE20" s="7">
        <f t="shared" si="4"/>
        <v>81.032811214535442</v>
      </c>
      <c r="AF20" s="7">
        <f t="shared" si="4"/>
        <v>97.003912391013927</v>
      </c>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7">
        <f t="shared" ref="BD20:BJ20" si="5">BD18/BD19*100</f>
        <v>88.605045376310059</v>
      </c>
      <c r="BE20" s="7">
        <f t="shared" si="5"/>
        <v>74.003973328913659</v>
      </c>
      <c r="BF20" s="7">
        <f t="shared" si="5"/>
        <v>79.231828076454519</v>
      </c>
      <c r="BG20" s="16">
        <f t="shared" si="5"/>
        <v>9.6148581492278282</v>
      </c>
      <c r="BH20" s="7">
        <f t="shared" si="5"/>
        <v>93.245112015151449</v>
      </c>
      <c r="BI20" s="7">
        <f t="shared" si="5"/>
        <v>104.02232063780575</v>
      </c>
      <c r="BJ20" s="7">
        <f t="shared" si="5"/>
        <v>99.554676795957917</v>
      </c>
      <c r="BK20" s="10"/>
      <c r="BL20" s="10"/>
      <c r="BM20" s="10"/>
      <c r="BN20" s="10"/>
    </row>
    <row r="22" spans="1:66" x14ac:dyDescent="0.35">
      <c r="A22" s="45" t="s">
        <v>157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workbookViewId="0">
      <selection activeCell="A13" sqref="A13"/>
    </sheetView>
  </sheetViews>
  <sheetFormatPr defaultColWidth="9.1796875" defaultRowHeight="14.5" x14ac:dyDescent="0.35"/>
  <cols>
    <col min="1" max="1" width="22" style="1" customWidth="1"/>
    <col min="2" max="2" width="10.54296875" style="1" bestFit="1" customWidth="1"/>
    <col min="3" max="3" width="11.54296875" style="1" bestFit="1" customWidth="1"/>
    <col min="4" max="5" width="13.7265625" style="1" bestFit="1" customWidth="1"/>
    <col min="6" max="7" width="10.54296875" style="1" bestFit="1" customWidth="1"/>
    <col min="8" max="8" width="9.7265625" style="1" bestFit="1" customWidth="1"/>
    <col min="9" max="10" width="10.54296875" style="1" bestFit="1" customWidth="1"/>
    <col min="11" max="26" width="9.54296875" style="1" bestFit="1" customWidth="1"/>
    <col min="27" max="16384" width="9.1796875" style="1"/>
  </cols>
  <sheetData>
    <row r="1" spans="1:26" s="5" customFormat="1" x14ac:dyDescent="0.35">
      <c r="A1" s="4" t="s">
        <v>5</v>
      </c>
      <c r="B1" s="4" t="s">
        <v>6</v>
      </c>
      <c r="C1" s="4" t="s">
        <v>7</v>
      </c>
      <c r="D1" s="4" t="s">
        <v>15</v>
      </c>
      <c r="E1" s="4" t="s">
        <v>16</v>
      </c>
      <c r="F1" s="4" t="s">
        <v>17</v>
      </c>
      <c r="G1" s="4" t="s">
        <v>18</v>
      </c>
      <c r="H1" s="4" t="s">
        <v>8</v>
      </c>
      <c r="I1" s="4" t="s">
        <v>19</v>
      </c>
      <c r="J1" s="4" t="s">
        <v>20</v>
      </c>
      <c r="K1" s="4" t="s">
        <v>9</v>
      </c>
      <c r="L1" s="4" t="s">
        <v>21</v>
      </c>
      <c r="M1" s="4" t="s">
        <v>22</v>
      </c>
      <c r="N1" s="4" t="s">
        <v>23</v>
      </c>
      <c r="O1" s="4" t="s">
        <v>24</v>
      </c>
      <c r="P1" s="4" t="s">
        <v>25</v>
      </c>
      <c r="Q1" s="4" t="s">
        <v>26</v>
      </c>
      <c r="R1" s="4" t="s">
        <v>27</v>
      </c>
      <c r="S1" s="4" t="s">
        <v>10</v>
      </c>
      <c r="T1" s="4" t="s">
        <v>28</v>
      </c>
      <c r="U1" s="4" t="s">
        <v>29</v>
      </c>
      <c r="V1" s="4" t="s">
        <v>30</v>
      </c>
      <c r="W1" s="4" t="s">
        <v>31</v>
      </c>
      <c r="X1" s="4" t="s">
        <v>32</v>
      </c>
      <c r="Y1" s="4" t="s">
        <v>33</v>
      </c>
      <c r="Z1" s="4" t="s">
        <v>14</v>
      </c>
    </row>
    <row r="2" spans="1:26" x14ac:dyDescent="0.35">
      <c r="A2" s="3" t="s">
        <v>11</v>
      </c>
      <c r="B2" s="2">
        <v>54.624003564242699</v>
      </c>
      <c r="C2" s="2">
        <v>60</v>
      </c>
      <c r="D2" s="2">
        <v>14.052109779463269</v>
      </c>
      <c r="E2" s="2">
        <v>14.052109779463269</v>
      </c>
      <c r="F2" s="2">
        <v>12.646061877730899</v>
      </c>
      <c r="G2" s="2">
        <v>12.646061877730899</v>
      </c>
      <c r="H2" s="2">
        <v>9.8053670430152255</v>
      </c>
      <c r="I2" s="2">
        <v>21.22647031487082</v>
      </c>
      <c r="J2" s="2">
        <v>21.22647031487082</v>
      </c>
      <c r="K2" s="2">
        <v>20.62821376752656</v>
      </c>
      <c r="L2" s="2">
        <v>44.309946783216006</v>
      </c>
      <c r="M2" s="2">
        <v>44.309946783216006</v>
      </c>
      <c r="N2" s="2">
        <v>60</v>
      </c>
      <c r="O2" s="2">
        <v>60</v>
      </c>
      <c r="P2" s="2">
        <v>60</v>
      </c>
      <c r="Q2" s="2">
        <v>16.381880489505988</v>
      </c>
      <c r="R2" s="2">
        <v>16.381880489505988</v>
      </c>
      <c r="S2" s="2">
        <v>8.3122710311752215</v>
      </c>
      <c r="T2" s="2">
        <v>42.006265582999063</v>
      </c>
      <c r="U2" s="2">
        <v>42.006265582999063</v>
      </c>
      <c r="V2" s="2">
        <v>14.973645125388252</v>
      </c>
      <c r="W2" s="2">
        <v>14.973645125388252</v>
      </c>
      <c r="X2" s="2">
        <v>22.423768719976408</v>
      </c>
      <c r="Y2" s="2">
        <v>22.423768719976408</v>
      </c>
      <c r="Z2" s="2">
        <v>60</v>
      </c>
    </row>
    <row r="3" spans="1:26" x14ac:dyDescent="0.35">
      <c r="A3" s="3" t="s">
        <v>12</v>
      </c>
      <c r="B3" s="3" t="s">
        <v>13</v>
      </c>
      <c r="C3" s="3" t="s">
        <v>13</v>
      </c>
      <c r="D3" s="3" t="s">
        <v>13</v>
      </c>
      <c r="E3" s="3" t="s">
        <v>13</v>
      </c>
      <c r="F3" s="3" t="s">
        <v>13</v>
      </c>
      <c r="G3" s="3" t="s">
        <v>13</v>
      </c>
      <c r="H3" s="3" t="s">
        <v>13</v>
      </c>
      <c r="I3" s="3" t="s">
        <v>13</v>
      </c>
      <c r="J3" s="3" t="s">
        <v>13</v>
      </c>
      <c r="K3" s="3" t="s">
        <v>13</v>
      </c>
      <c r="L3" s="3" t="s">
        <v>13</v>
      </c>
      <c r="M3" s="3" t="s">
        <v>13</v>
      </c>
      <c r="N3" s="3" t="s">
        <v>13</v>
      </c>
      <c r="O3" s="3" t="s">
        <v>13</v>
      </c>
      <c r="P3" s="3" t="s">
        <v>13</v>
      </c>
      <c r="Q3" s="3" t="s">
        <v>13</v>
      </c>
      <c r="R3" s="3" t="s">
        <v>13</v>
      </c>
      <c r="S3" s="3" t="s">
        <v>13</v>
      </c>
      <c r="T3" s="3" t="s">
        <v>13</v>
      </c>
      <c r="U3" s="3" t="s">
        <v>13</v>
      </c>
      <c r="V3" s="3" t="s">
        <v>13</v>
      </c>
      <c r="W3" s="3" t="s">
        <v>13</v>
      </c>
      <c r="X3" s="3" t="s">
        <v>13</v>
      </c>
      <c r="Y3" s="3" t="s">
        <v>13</v>
      </c>
      <c r="Z3" s="3" t="s">
        <v>13</v>
      </c>
    </row>
    <row r="4" spans="1:26" x14ac:dyDescent="0.35">
      <c r="C4" s="3"/>
      <c r="D4" s="3"/>
      <c r="E4" s="3"/>
      <c r="F4" s="3"/>
      <c r="G4" s="3"/>
      <c r="H4" s="3"/>
      <c r="I4" s="3"/>
      <c r="J4" s="3"/>
      <c r="K4" s="3"/>
      <c r="L4" s="3"/>
      <c r="M4" s="3"/>
      <c r="N4" s="3"/>
      <c r="O4" s="3"/>
      <c r="P4" s="3"/>
      <c r="Q4" s="3"/>
      <c r="R4" s="3"/>
      <c r="S4" s="3"/>
      <c r="T4" s="3"/>
      <c r="U4" s="3"/>
      <c r="V4" s="3"/>
      <c r="W4" s="3"/>
      <c r="X4" s="3"/>
      <c r="Y4" s="3"/>
      <c r="Z4" s="3"/>
    </row>
    <row r="5" spans="1:26" x14ac:dyDescent="0.35">
      <c r="A5" s="5" t="s">
        <v>34</v>
      </c>
      <c r="B5" s="2">
        <v>25807.12241903452</v>
      </c>
      <c r="C5" s="2">
        <v>7793620.0330677042</v>
      </c>
      <c r="D5" s="2">
        <v>239285789.90445247</v>
      </c>
      <c r="E5" s="2">
        <v>245250175.33055949</v>
      </c>
      <c r="F5" s="2">
        <v>741722.58653469116</v>
      </c>
      <c r="G5" s="2">
        <v>747598.81355023605</v>
      </c>
      <c r="H5" s="2">
        <v>30369.682223538384</v>
      </c>
      <c r="I5" s="2">
        <v>228088.55730797318</v>
      </c>
      <c r="J5" s="2">
        <v>174392.04724173044</v>
      </c>
      <c r="K5" s="2">
        <v>2710.6506873578464</v>
      </c>
      <c r="L5" s="2">
        <v>2792.0525629851663</v>
      </c>
      <c r="M5" s="2">
        <v>2953.8745292765989</v>
      </c>
      <c r="N5" s="2">
        <v>818.53282285722435</v>
      </c>
      <c r="O5" s="2">
        <v>5246.6608132065021</v>
      </c>
      <c r="P5" s="2">
        <v>6079.6115365223577</v>
      </c>
      <c r="Q5" s="2">
        <v>7404.9234309194753</v>
      </c>
      <c r="R5" s="2">
        <v>7535.0456588831485</v>
      </c>
      <c r="S5" s="2">
        <v>47.514719278398658</v>
      </c>
      <c r="T5" s="2" t="s">
        <v>38</v>
      </c>
      <c r="U5" s="2" t="s">
        <v>38</v>
      </c>
      <c r="V5" s="2">
        <v>596.73417240452784</v>
      </c>
      <c r="W5" s="2">
        <v>610.85307702463228</v>
      </c>
      <c r="X5" s="2">
        <v>4698.2230359643791</v>
      </c>
      <c r="Y5" s="2">
        <v>4720.5154153702297</v>
      </c>
      <c r="Z5" s="2">
        <v>1760.3710188206235</v>
      </c>
    </row>
    <row r="6" spans="1:26" x14ac:dyDescent="0.35">
      <c r="A6" s="5" t="s">
        <v>35</v>
      </c>
      <c r="B6" s="2">
        <v>27902.522128818695</v>
      </c>
      <c r="C6" s="2">
        <v>8349908.1091058459</v>
      </c>
      <c r="D6" s="2">
        <v>244050933.99939844</v>
      </c>
      <c r="E6" s="2">
        <v>250208092.82008398</v>
      </c>
      <c r="F6" s="2">
        <v>708969.87625911401</v>
      </c>
      <c r="G6" s="2">
        <v>770993.65471797565</v>
      </c>
      <c r="H6" s="2">
        <v>41214.11052240253</v>
      </c>
      <c r="I6" s="2">
        <v>254973.01479654814</v>
      </c>
      <c r="J6" s="2">
        <v>190180.75947532873</v>
      </c>
      <c r="K6" s="2">
        <v>5308.5635433834314</v>
      </c>
      <c r="L6" s="2">
        <v>2657.4694887562591</v>
      </c>
      <c r="M6" s="2">
        <v>2788.6304035120202</v>
      </c>
      <c r="N6" s="2">
        <v>773.02546346604299</v>
      </c>
      <c r="O6" s="2">
        <v>4988.5467224221165</v>
      </c>
      <c r="P6" s="2">
        <v>5275.9740308241262</v>
      </c>
      <c r="Q6" s="2">
        <v>2884.9120755280464</v>
      </c>
      <c r="R6" s="2">
        <v>2904.9001438213163</v>
      </c>
      <c r="S6" s="2">
        <v>43.903860772024764</v>
      </c>
      <c r="T6" s="2" t="s">
        <v>38</v>
      </c>
      <c r="U6" s="2" t="s">
        <v>38</v>
      </c>
      <c r="V6" s="2">
        <v>563.27142489550386</v>
      </c>
      <c r="W6" s="2">
        <v>570.56679053391849</v>
      </c>
      <c r="X6" s="2">
        <v>4302.5071067122399</v>
      </c>
      <c r="Y6" s="2">
        <v>4300.4984814473928</v>
      </c>
      <c r="Z6" s="2">
        <v>1758.688829426289</v>
      </c>
    </row>
    <row r="7" spans="1:26" x14ac:dyDescent="0.35">
      <c r="A7" s="5" t="s">
        <v>36</v>
      </c>
      <c r="B7" s="2">
        <v>20073.9551841678</v>
      </c>
      <c r="C7" s="2">
        <v>8434153.7555808481</v>
      </c>
      <c r="D7" s="2">
        <v>244743540.97814313</v>
      </c>
      <c r="E7" s="2">
        <v>252939563.56972739</v>
      </c>
      <c r="F7" s="2">
        <v>729260.0915601477</v>
      </c>
      <c r="G7" s="2">
        <v>735818.30664872087</v>
      </c>
      <c r="H7" s="2">
        <v>44032.840802739527</v>
      </c>
      <c r="I7" s="2">
        <v>261139.29031065266</v>
      </c>
      <c r="J7" s="2">
        <v>192330.2777471244</v>
      </c>
      <c r="K7" s="2">
        <v>5170.4189753523369</v>
      </c>
      <c r="L7" s="2">
        <v>2684.513820668652</v>
      </c>
      <c r="M7" s="2">
        <v>2813.5450367700828</v>
      </c>
      <c r="N7" s="2">
        <v>770.62534277840177</v>
      </c>
      <c r="O7" s="2">
        <v>4829.6135738185458</v>
      </c>
      <c r="P7" s="2">
        <v>4904.7222844571552</v>
      </c>
      <c r="Q7" s="2">
        <v>2759.6797374848425</v>
      </c>
      <c r="R7" s="2">
        <v>2787.9317591280951</v>
      </c>
      <c r="S7" s="2">
        <v>44.399183971873754</v>
      </c>
      <c r="T7" s="2" t="s">
        <v>38</v>
      </c>
      <c r="U7" s="2" t="s">
        <v>38</v>
      </c>
      <c r="V7" s="2">
        <v>562.42528759435686</v>
      </c>
      <c r="W7" s="2">
        <v>563.88386142671652</v>
      </c>
      <c r="X7" s="2">
        <v>4152.485422482051</v>
      </c>
      <c r="Y7" s="2">
        <v>4178.2890480346923</v>
      </c>
      <c r="Z7" s="2">
        <v>1719.7528001728576</v>
      </c>
    </row>
    <row r="8" spans="1:26" x14ac:dyDescent="0.35">
      <c r="A8" s="5" t="s">
        <v>37</v>
      </c>
      <c r="B8" s="2">
        <v>22191.734257974887</v>
      </c>
      <c r="C8" s="2">
        <v>8172313.2623804696</v>
      </c>
      <c r="D8" s="2">
        <v>225607591.24238607</v>
      </c>
      <c r="E8" s="2">
        <v>232203525.56683525</v>
      </c>
      <c r="F8" s="2">
        <v>609543.88901089388</v>
      </c>
      <c r="G8" s="2">
        <v>616029.11660634005</v>
      </c>
      <c r="H8" s="2">
        <v>47743.907201409413</v>
      </c>
      <c r="I8" s="2">
        <v>245196.34513212545</v>
      </c>
      <c r="J8" s="2">
        <v>178447.95139364884</v>
      </c>
      <c r="K8" s="2">
        <v>4932.153658377415</v>
      </c>
      <c r="L8" s="2">
        <v>2448.97528676092</v>
      </c>
      <c r="M8" s="2">
        <v>2585.0283689626958</v>
      </c>
      <c r="N8" s="2">
        <v>698.8229740483705</v>
      </c>
      <c r="O8" s="2">
        <v>4519.1593504990224</v>
      </c>
      <c r="P8" s="2">
        <v>4578.85580345376</v>
      </c>
      <c r="Q8" s="2">
        <v>1489.8883047774013</v>
      </c>
      <c r="R8" s="2">
        <v>1514.9162299718673</v>
      </c>
      <c r="S8" s="2">
        <v>40.45966862685006</v>
      </c>
      <c r="T8" s="2" t="s">
        <v>38</v>
      </c>
      <c r="U8" s="2" t="s">
        <v>38</v>
      </c>
      <c r="V8" s="2">
        <v>509.83629202681254</v>
      </c>
      <c r="W8" s="2">
        <v>517.56570833251374</v>
      </c>
      <c r="X8" s="2">
        <v>3761.3072114055212</v>
      </c>
      <c r="Y8" s="2">
        <v>3811.8720398721612</v>
      </c>
      <c r="Z8" s="2">
        <v>1575.3816731115758</v>
      </c>
    </row>
    <row r="9" spans="1:26" x14ac:dyDescent="0.35">
      <c r="A9" s="5" t="s">
        <v>0</v>
      </c>
      <c r="B9" s="2">
        <v>49943.792240721385</v>
      </c>
      <c r="C9" s="2">
        <v>4420869.6364223221</v>
      </c>
      <c r="D9" s="2">
        <v>55195915.053598978</v>
      </c>
      <c r="E9" s="2">
        <v>56562119.005743928</v>
      </c>
      <c r="F9" s="2">
        <v>194762.37913624669</v>
      </c>
      <c r="G9" s="2">
        <v>196281.67307690563</v>
      </c>
      <c r="H9" s="2">
        <v>63022.700565833853</v>
      </c>
      <c r="I9" s="2">
        <v>279005.85460135445</v>
      </c>
      <c r="J9" s="2">
        <v>196027.66751607886</v>
      </c>
      <c r="K9" s="2">
        <v>1622.9376522713114</v>
      </c>
      <c r="L9" s="2">
        <v>17476.122460312428</v>
      </c>
      <c r="M9" s="2">
        <v>17614.530584119959</v>
      </c>
      <c r="N9" s="2">
        <v>2372.2802219183927</v>
      </c>
      <c r="O9" s="2">
        <v>1626.2153354229074</v>
      </c>
      <c r="P9" s="2">
        <v>1615.3228623496716</v>
      </c>
      <c r="Q9" s="2">
        <v>2554.8863840941613</v>
      </c>
      <c r="R9" s="2">
        <v>2582.2247534315811</v>
      </c>
      <c r="S9" s="2">
        <v>197.94202177765337</v>
      </c>
      <c r="T9" s="2">
        <v>262.49709994639028</v>
      </c>
      <c r="U9" s="2">
        <v>266.83516061420863</v>
      </c>
      <c r="V9" s="2">
        <v>3278.4306792028533</v>
      </c>
      <c r="W9" s="2">
        <v>3337.9656933819829</v>
      </c>
      <c r="X9" s="2">
        <v>23571.141200251528</v>
      </c>
      <c r="Y9" s="2">
        <v>23757.140712037537</v>
      </c>
      <c r="Z9" s="2">
        <v>552.75595413894587</v>
      </c>
    </row>
    <row r="10" spans="1:26" s="6" customFormat="1" x14ac:dyDescent="0.35">
      <c r="A10" s="6" t="s">
        <v>3</v>
      </c>
      <c r="B10" s="6">
        <v>68000</v>
      </c>
      <c r="C10" s="6">
        <v>4540000</v>
      </c>
      <c r="D10" s="6">
        <v>56500000</v>
      </c>
      <c r="E10" s="6">
        <v>56500000</v>
      </c>
      <c r="F10" s="6">
        <v>134000</v>
      </c>
      <c r="G10" s="6">
        <v>134000</v>
      </c>
      <c r="H10" s="6">
        <v>58800</v>
      </c>
      <c r="I10" s="6">
        <v>177000</v>
      </c>
      <c r="J10" s="6">
        <v>177000</v>
      </c>
      <c r="K10" s="6">
        <v>4730</v>
      </c>
      <c r="L10" s="6">
        <v>15200</v>
      </c>
      <c r="M10" s="6">
        <v>15200</v>
      </c>
      <c r="N10" s="6">
        <v>2860</v>
      </c>
      <c r="O10" s="6">
        <v>1720</v>
      </c>
      <c r="P10" s="6">
        <v>1720</v>
      </c>
      <c r="Q10" s="6">
        <v>2562</v>
      </c>
      <c r="R10" s="6">
        <v>2562</v>
      </c>
      <c r="S10" s="6">
        <v>234</v>
      </c>
      <c r="T10" s="6">
        <v>1090</v>
      </c>
      <c r="U10" s="6">
        <v>1090</v>
      </c>
      <c r="V10" s="6">
        <v>3370</v>
      </c>
      <c r="W10" s="6">
        <v>3370</v>
      </c>
      <c r="X10" s="6">
        <v>20700</v>
      </c>
      <c r="Y10" s="6">
        <v>20700</v>
      </c>
      <c r="Z10" s="6">
        <v>612</v>
      </c>
    </row>
    <row r="11" spans="1:26" s="6" customFormat="1" x14ac:dyDescent="0.35">
      <c r="A11" s="6" t="s">
        <v>4</v>
      </c>
      <c r="B11" s="7">
        <f t="shared" ref="B11:Z11" si="0">B9/B10*100</f>
        <v>73.446753295178496</v>
      </c>
      <c r="C11" s="7">
        <f t="shared" si="0"/>
        <v>97.37598318110841</v>
      </c>
      <c r="D11" s="7">
        <f t="shared" si="0"/>
        <v>97.691885050617657</v>
      </c>
      <c r="E11" s="7">
        <f t="shared" si="0"/>
        <v>100.10994514290961</v>
      </c>
      <c r="F11" s="7">
        <f t="shared" si="0"/>
        <v>145.34505905690051</v>
      </c>
      <c r="G11" s="7">
        <f t="shared" si="0"/>
        <v>146.47886050515348</v>
      </c>
      <c r="H11" s="7">
        <f t="shared" si="0"/>
        <v>107.18146354733649</v>
      </c>
      <c r="I11" s="7">
        <f t="shared" si="0"/>
        <v>157.63042632844883</v>
      </c>
      <c r="J11" s="7">
        <f t="shared" si="0"/>
        <v>110.75009464185246</v>
      </c>
      <c r="K11" s="7">
        <f t="shared" si="0"/>
        <v>34.311578272120755</v>
      </c>
      <c r="L11" s="7">
        <f t="shared" si="0"/>
        <v>114.97448987047649</v>
      </c>
      <c r="M11" s="7">
        <f t="shared" si="0"/>
        <v>115.88506963236816</v>
      </c>
      <c r="N11" s="7">
        <f t="shared" si="0"/>
        <v>82.946860906237504</v>
      </c>
      <c r="O11" s="7">
        <f t="shared" si="0"/>
        <v>94.547403222262062</v>
      </c>
      <c r="P11" s="7">
        <f t="shared" si="0"/>
        <v>93.914119904050679</v>
      </c>
      <c r="Q11" s="7">
        <f t="shared" si="0"/>
        <v>99.722341299537902</v>
      </c>
      <c r="R11" s="7">
        <f t="shared" si="0"/>
        <v>100.7894127022475</v>
      </c>
      <c r="S11" s="7">
        <f t="shared" si="0"/>
        <v>84.590607597287757</v>
      </c>
      <c r="T11" s="7">
        <f t="shared" si="0"/>
        <v>24.082302747375255</v>
      </c>
      <c r="U11" s="7">
        <f t="shared" si="0"/>
        <v>24.480289964606296</v>
      </c>
      <c r="V11" s="7">
        <f t="shared" si="0"/>
        <v>97.282809471894765</v>
      </c>
      <c r="W11" s="7">
        <f t="shared" si="0"/>
        <v>99.049427103322927</v>
      </c>
      <c r="X11" s="7">
        <f t="shared" si="0"/>
        <v>113.87024734421027</v>
      </c>
      <c r="Y11" s="7">
        <f t="shared" si="0"/>
        <v>114.76879571032627</v>
      </c>
      <c r="Z11" s="7">
        <f t="shared" si="0"/>
        <v>90.319600349500959</v>
      </c>
    </row>
    <row r="13" spans="1:26" x14ac:dyDescent="0.35">
      <c r="A13" s="45" t="s">
        <v>157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workbookViewId="0">
      <selection activeCell="B12" sqref="B12:B14"/>
    </sheetView>
  </sheetViews>
  <sheetFormatPr defaultColWidth="9.1796875" defaultRowHeight="14.5" x14ac:dyDescent="0.35"/>
  <cols>
    <col min="1" max="1" width="22" style="5" customWidth="1"/>
    <col min="2" max="2" width="9.7265625" style="5" bestFit="1" customWidth="1"/>
    <col min="3" max="3" width="10.7265625" style="5" bestFit="1" customWidth="1"/>
    <col min="4" max="4" width="12.7265625" style="5" bestFit="1" customWidth="1"/>
    <col min="5" max="7" width="9.7265625" style="5" bestFit="1" customWidth="1"/>
    <col min="8" max="9" width="9.54296875" style="5" bestFit="1" customWidth="1"/>
    <col min="10" max="10" width="10.54296875" style="5" bestFit="1" customWidth="1"/>
    <col min="11" max="16" width="9.54296875" style="5" bestFit="1" customWidth="1"/>
    <col min="17" max="17" width="9.26953125" style="5" bestFit="1" customWidth="1"/>
    <col min="18" max="16384" width="9.1796875" style="5"/>
  </cols>
  <sheetData>
    <row r="1" spans="1:17" customFormat="1" x14ac:dyDescent="0.35">
      <c r="A1" s="8" t="s">
        <v>5</v>
      </c>
      <c r="B1" s="8" t="s">
        <v>6</v>
      </c>
      <c r="C1" s="8" t="s">
        <v>7</v>
      </c>
      <c r="D1" s="8" t="s">
        <v>52</v>
      </c>
      <c r="E1" s="8" t="s">
        <v>53</v>
      </c>
      <c r="F1" s="8" t="s">
        <v>8</v>
      </c>
      <c r="G1" s="8" t="s">
        <v>55</v>
      </c>
      <c r="H1" s="8" t="s">
        <v>9</v>
      </c>
      <c r="I1" s="8" t="s">
        <v>63</v>
      </c>
      <c r="J1" s="8" t="s">
        <v>23</v>
      </c>
      <c r="K1" s="8" t="s">
        <v>64</v>
      </c>
      <c r="L1" s="8" t="s">
        <v>88</v>
      </c>
      <c r="M1" s="8" t="s">
        <v>10</v>
      </c>
      <c r="N1" s="8" t="s">
        <v>91</v>
      </c>
      <c r="O1" s="8" t="s">
        <v>92</v>
      </c>
      <c r="P1" s="8" t="s">
        <v>93</v>
      </c>
      <c r="Q1" s="8" t="s">
        <v>14</v>
      </c>
    </row>
    <row r="2" spans="1:17" customFormat="1" x14ac:dyDescent="0.35">
      <c r="A2" s="5" t="s">
        <v>11</v>
      </c>
      <c r="B2" s="5">
        <v>0.05</v>
      </c>
      <c r="C2" s="5">
        <v>0.03</v>
      </c>
      <c r="D2" s="5">
        <v>0.06</v>
      </c>
      <c r="E2" s="5">
        <v>0.03</v>
      </c>
      <c r="F2" s="5">
        <v>0.01</v>
      </c>
      <c r="G2" s="5">
        <v>0.02</v>
      </c>
      <c r="H2" s="5">
        <v>0.06</v>
      </c>
      <c r="I2" s="5">
        <v>0.01</v>
      </c>
      <c r="J2" s="5">
        <v>0.06</v>
      </c>
      <c r="K2" s="5">
        <v>0.01</v>
      </c>
      <c r="L2" s="5">
        <v>0.08</v>
      </c>
      <c r="M2" s="5">
        <v>3.0000000000000002E-2</v>
      </c>
      <c r="N2" s="5">
        <v>0.06</v>
      </c>
      <c r="O2" s="5">
        <v>0.04</v>
      </c>
      <c r="P2" s="5">
        <v>0.01</v>
      </c>
      <c r="Q2" s="5">
        <v>0.05</v>
      </c>
    </row>
    <row r="3" spans="1:17" customFormat="1" x14ac:dyDescent="0.35">
      <c r="A3" s="5" t="s">
        <v>98</v>
      </c>
      <c r="B3" s="5" t="s">
        <v>99</v>
      </c>
      <c r="C3" s="5" t="s">
        <v>99</v>
      </c>
      <c r="D3" s="5" t="s">
        <v>99</v>
      </c>
      <c r="E3" s="5" t="s">
        <v>99</v>
      </c>
      <c r="F3" s="5" t="s">
        <v>99</v>
      </c>
      <c r="G3" s="5" t="s">
        <v>99</v>
      </c>
      <c r="H3" s="5" t="s">
        <v>99</v>
      </c>
      <c r="I3" s="5" t="s">
        <v>99</v>
      </c>
      <c r="J3" s="5" t="s">
        <v>99</v>
      </c>
      <c r="K3" s="5" t="s">
        <v>99</v>
      </c>
      <c r="L3" s="5" t="s">
        <v>99</v>
      </c>
      <c r="M3" s="5" t="s">
        <v>99</v>
      </c>
      <c r="N3" s="5" t="s">
        <v>99</v>
      </c>
      <c r="O3" s="5" t="s">
        <v>99</v>
      </c>
      <c r="P3" s="5" t="s">
        <v>99</v>
      </c>
      <c r="Q3" s="5" t="s">
        <v>99</v>
      </c>
    </row>
    <row r="6" spans="1:17" x14ac:dyDescent="0.35">
      <c r="A6" s="5" t="s">
        <v>136</v>
      </c>
      <c r="B6" s="9">
        <v>18.389676308227809</v>
      </c>
      <c r="C6" s="2">
        <v>7505.9035436195654</v>
      </c>
      <c r="D6" s="2">
        <v>192511.81732023679</v>
      </c>
      <c r="E6" s="2">
        <v>481.43336195278681</v>
      </c>
      <c r="F6" s="9">
        <v>45.124954171189536</v>
      </c>
      <c r="G6" s="10">
        <v>5.4877638305958332</v>
      </c>
      <c r="H6" s="9">
        <v>15.272764527939692</v>
      </c>
      <c r="I6" s="10">
        <v>3.8776421010288682</v>
      </c>
      <c r="J6" s="10" t="s">
        <v>147</v>
      </c>
      <c r="K6" s="10">
        <v>4.6087517936676541</v>
      </c>
      <c r="L6" s="10">
        <v>1.2300273546353186</v>
      </c>
      <c r="M6" s="10" t="s">
        <v>38</v>
      </c>
      <c r="N6" s="10" t="s">
        <v>38</v>
      </c>
      <c r="O6" s="10">
        <v>0.50140863505226752</v>
      </c>
      <c r="P6" s="10">
        <v>3.3500478574014214</v>
      </c>
      <c r="Q6" s="10">
        <v>2.0131567386553906</v>
      </c>
    </row>
    <row r="7" spans="1:17" x14ac:dyDescent="0.35">
      <c r="A7" s="5" t="s">
        <v>137</v>
      </c>
      <c r="B7" s="9">
        <v>23.02885787837311</v>
      </c>
      <c r="C7" s="2">
        <v>7004.6351688279046</v>
      </c>
      <c r="D7" s="2">
        <v>178247.17733689552</v>
      </c>
      <c r="E7" s="2">
        <v>449.77792636886966</v>
      </c>
      <c r="F7" s="9">
        <v>48.150702284821691</v>
      </c>
      <c r="G7" s="10">
        <v>4.685136163023909</v>
      </c>
      <c r="H7" s="9">
        <v>14.137109456304293</v>
      </c>
      <c r="I7" s="10">
        <v>3.4043772312716838</v>
      </c>
      <c r="J7" s="10" t="s">
        <v>147</v>
      </c>
      <c r="K7" s="10">
        <v>4.0008496859916889</v>
      </c>
      <c r="L7" s="10">
        <v>0.7854205167441588</v>
      </c>
      <c r="M7" s="10" t="s">
        <v>38</v>
      </c>
      <c r="N7" s="10" t="s">
        <v>38</v>
      </c>
      <c r="O7" s="10">
        <v>0.45623589653923491</v>
      </c>
      <c r="P7" s="10">
        <v>3.1812037497035441</v>
      </c>
      <c r="Q7" s="10">
        <v>1.6401759514147058</v>
      </c>
    </row>
    <row r="8" spans="1:17" x14ac:dyDescent="0.35">
      <c r="A8" s="5" t="s">
        <v>138</v>
      </c>
      <c r="B8" s="9">
        <v>18.848144143000876</v>
      </c>
      <c r="C8" s="2">
        <v>7331.3266882682001</v>
      </c>
      <c r="D8" s="2">
        <v>188136.00503817969</v>
      </c>
      <c r="E8" s="2">
        <v>520.85961783212099</v>
      </c>
      <c r="F8" s="9">
        <v>45.228633395991636</v>
      </c>
      <c r="G8" s="10">
        <v>5.0347689653163634</v>
      </c>
      <c r="H8" s="9">
        <v>16.847022264401225</v>
      </c>
      <c r="I8" s="10">
        <v>3.6209142257861373</v>
      </c>
      <c r="J8" s="10" t="s">
        <v>147</v>
      </c>
      <c r="K8" s="10">
        <v>4.137218184528801</v>
      </c>
      <c r="L8" s="10">
        <v>0.67796608434644434</v>
      </c>
      <c r="M8" s="10" t="s">
        <v>38</v>
      </c>
      <c r="N8" s="10" t="s">
        <v>38</v>
      </c>
      <c r="O8" s="10">
        <v>0.46736869450099289</v>
      </c>
      <c r="P8" s="10">
        <v>3.2522182417335519</v>
      </c>
      <c r="Q8" s="10">
        <v>1.671629593892783</v>
      </c>
    </row>
    <row r="9" spans="1:17" x14ac:dyDescent="0.35">
      <c r="A9" s="5" t="s">
        <v>139</v>
      </c>
      <c r="B9" s="9">
        <v>23.116764895169553</v>
      </c>
      <c r="C9" s="2">
        <v>7048.9957480379817</v>
      </c>
      <c r="D9" s="2">
        <v>177880.41229513419</v>
      </c>
      <c r="E9" s="2">
        <v>440.22865330893842</v>
      </c>
      <c r="F9" s="9">
        <v>47.033519049005847</v>
      </c>
      <c r="G9" s="10">
        <v>4.6911889749144908</v>
      </c>
      <c r="H9" s="9">
        <v>14.210459361671152</v>
      </c>
      <c r="I9" s="10">
        <v>3.4219852840823375</v>
      </c>
      <c r="J9" s="10" t="s">
        <v>147</v>
      </c>
      <c r="K9" s="10">
        <v>3.9548022772590894</v>
      </c>
      <c r="L9" s="10">
        <v>0.74309099702400006</v>
      </c>
      <c r="M9" s="10" t="s">
        <v>38</v>
      </c>
      <c r="N9" s="10" t="s">
        <v>38</v>
      </c>
      <c r="O9" s="10">
        <v>0.43905681349835762</v>
      </c>
      <c r="P9" s="10">
        <v>3.035522324716339</v>
      </c>
      <c r="Q9" s="10">
        <v>1.7138143428782247</v>
      </c>
    </row>
    <row r="10" spans="1:17" x14ac:dyDescent="0.35">
      <c r="A10" s="5" t="s">
        <v>143</v>
      </c>
      <c r="B10" s="9">
        <v>16.08550312270556</v>
      </c>
      <c r="C10" s="2">
        <v>7183.6565004215563</v>
      </c>
      <c r="D10" s="2">
        <v>183732.31153320603</v>
      </c>
      <c r="E10" s="2">
        <v>458.57932036235439</v>
      </c>
      <c r="F10" s="9">
        <v>48.513258637579092</v>
      </c>
      <c r="G10" s="10">
        <v>4.6122160299816635</v>
      </c>
      <c r="H10" s="9">
        <v>13.464774902535952</v>
      </c>
      <c r="I10" s="10">
        <v>3.5866309743010172</v>
      </c>
      <c r="J10" s="10" t="s">
        <v>147</v>
      </c>
      <c r="K10" s="10">
        <v>4.0272441810625965</v>
      </c>
      <c r="L10" s="10">
        <v>0.49036814886653551</v>
      </c>
      <c r="M10" s="10" t="s">
        <v>38</v>
      </c>
      <c r="N10" s="10">
        <v>0.156241655274928</v>
      </c>
      <c r="O10" s="10">
        <v>0.44347630168979257</v>
      </c>
      <c r="P10" s="10">
        <v>3.0169856078289423</v>
      </c>
      <c r="Q10" s="10">
        <v>1.7364620143599057</v>
      </c>
    </row>
    <row r="11" spans="1:17" x14ac:dyDescent="0.35">
      <c r="A11" s="5" t="s">
        <v>144</v>
      </c>
      <c r="B11" s="9">
        <v>16.404487812837083</v>
      </c>
      <c r="C11" s="2">
        <v>7176.5235606551569</v>
      </c>
      <c r="D11" s="2">
        <v>184146.62252208841</v>
      </c>
      <c r="E11" s="2">
        <v>455.45056932482487</v>
      </c>
      <c r="F11" s="9">
        <v>49.110084562230284</v>
      </c>
      <c r="G11" s="10">
        <v>4.7679908568131442</v>
      </c>
      <c r="H11" s="9">
        <v>14.102804160622908</v>
      </c>
      <c r="I11" s="10">
        <v>3.6167182976848644</v>
      </c>
      <c r="J11" s="10" t="s">
        <v>147</v>
      </c>
      <c r="K11" s="10">
        <v>4.0106628650230149</v>
      </c>
      <c r="L11" s="10">
        <v>0.46539953376851689</v>
      </c>
      <c r="M11" s="10" t="s">
        <v>38</v>
      </c>
      <c r="N11" s="10">
        <v>0.17114284576691841</v>
      </c>
      <c r="O11" s="10">
        <v>0.4277688493674206</v>
      </c>
      <c r="P11" s="10">
        <v>3.0755712556014632</v>
      </c>
      <c r="Q11" s="10">
        <v>1.7912640690183612</v>
      </c>
    </row>
    <row r="12" spans="1:17" x14ac:dyDescent="0.35">
      <c r="A12" s="5" t="s">
        <v>145</v>
      </c>
      <c r="B12" s="9">
        <v>22.476304783314145</v>
      </c>
      <c r="C12" s="2">
        <v>4417.5962350911495</v>
      </c>
      <c r="D12" s="2">
        <v>54264.686199792181</v>
      </c>
      <c r="E12" s="2">
        <v>117.722633227721</v>
      </c>
      <c r="F12" s="9">
        <v>60.216730825236297</v>
      </c>
      <c r="G12" s="10">
        <v>3.6045262103765183</v>
      </c>
      <c r="H12" s="10">
        <v>5.7672401093538523</v>
      </c>
      <c r="I12" s="9">
        <v>17.023321544955856</v>
      </c>
      <c r="J12" s="10" t="s">
        <v>147</v>
      </c>
      <c r="K12" s="10">
        <v>1.9500285123273884</v>
      </c>
      <c r="L12" s="10">
        <v>2.8114359264367583</v>
      </c>
      <c r="M12" s="10">
        <v>0.19017880219213829</v>
      </c>
      <c r="N12" s="10">
        <v>0.60315367566061029</v>
      </c>
      <c r="O12" s="10">
        <v>3.3308533389951167</v>
      </c>
      <c r="P12" s="9">
        <v>22.428831874976602</v>
      </c>
      <c r="Q12" s="10">
        <v>1.8280726509067171</v>
      </c>
    </row>
    <row r="13" spans="1:17" s="6" customFormat="1" x14ac:dyDescent="0.35">
      <c r="A13" s="6" t="s">
        <v>3</v>
      </c>
      <c r="B13" s="6">
        <v>68</v>
      </c>
      <c r="C13" s="6">
        <v>4540</v>
      </c>
      <c r="D13" s="6">
        <v>56500</v>
      </c>
      <c r="E13" s="6">
        <v>134</v>
      </c>
      <c r="F13" s="6">
        <v>58.8</v>
      </c>
      <c r="G13" s="6">
        <v>177</v>
      </c>
      <c r="H13" s="6">
        <v>4.7300000000000004</v>
      </c>
      <c r="I13" s="6">
        <v>15.2</v>
      </c>
      <c r="J13" s="6">
        <v>2.86</v>
      </c>
      <c r="K13" s="6">
        <v>1.72</v>
      </c>
      <c r="L13" s="15">
        <v>2.5619999999999998</v>
      </c>
      <c r="M13" s="15">
        <v>0.23400000000000001</v>
      </c>
      <c r="N13" s="15">
        <v>1.0900000000000001</v>
      </c>
      <c r="O13" s="15">
        <v>3.37</v>
      </c>
      <c r="P13" s="7">
        <v>20.7</v>
      </c>
      <c r="Q13" s="15">
        <v>0.61199999999999999</v>
      </c>
    </row>
    <row r="14" spans="1:17" s="6" customFormat="1" x14ac:dyDescent="0.35">
      <c r="A14" s="6" t="s">
        <v>4</v>
      </c>
      <c r="B14" s="7">
        <f>B12/B13*100</f>
        <v>33.053389387226687</v>
      </c>
      <c r="C14" s="7">
        <f t="shared" ref="C14:Q14" si="0">C12/C13*100</f>
        <v>97.303881830201533</v>
      </c>
      <c r="D14" s="7">
        <f t="shared" si="0"/>
        <v>96.043692389012719</v>
      </c>
      <c r="E14" s="7">
        <f t="shared" si="0"/>
        <v>87.852711363970897</v>
      </c>
      <c r="F14" s="7">
        <f t="shared" si="0"/>
        <v>102.40940616536787</v>
      </c>
      <c r="G14" s="16">
        <f t="shared" si="0"/>
        <v>2.0364554860884283</v>
      </c>
      <c r="H14" s="7">
        <f t="shared" si="0"/>
        <v>121.92896637111737</v>
      </c>
      <c r="I14" s="7">
        <f t="shared" si="0"/>
        <v>111.99553647997274</v>
      </c>
      <c r="J14" s="7" t="s">
        <v>147</v>
      </c>
      <c r="K14" s="7">
        <f t="shared" si="0"/>
        <v>113.37375071670863</v>
      </c>
      <c r="L14" s="7">
        <f t="shared" si="0"/>
        <v>109.7359846384371</v>
      </c>
      <c r="M14" s="7">
        <f t="shared" si="0"/>
        <v>81.272992389802681</v>
      </c>
      <c r="N14" s="16">
        <f t="shared" si="0"/>
        <v>55.335199601890849</v>
      </c>
      <c r="O14" s="7">
        <f t="shared" si="0"/>
        <v>98.838378011724529</v>
      </c>
      <c r="P14" s="7">
        <f t="shared" si="0"/>
        <v>108.35184480665025</v>
      </c>
      <c r="Q14" s="16">
        <f t="shared" si="0"/>
        <v>298.70468152070544</v>
      </c>
    </row>
    <row r="16" spans="1:17" x14ac:dyDescent="0.35">
      <c r="A16" s="46"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workbookViewId="0">
      <selection activeCell="A10" sqref="A10"/>
    </sheetView>
  </sheetViews>
  <sheetFormatPr defaultColWidth="9.1796875" defaultRowHeight="14.5" x14ac:dyDescent="0.35"/>
  <cols>
    <col min="1" max="1" width="22" style="5" customWidth="1"/>
    <col min="2" max="2" width="10.7265625" style="5" bestFit="1" customWidth="1"/>
    <col min="3" max="3" width="12.54296875" style="5" bestFit="1" customWidth="1"/>
    <col min="4" max="5" width="14.7265625" style="5" bestFit="1" customWidth="1"/>
    <col min="6" max="7" width="11.54296875" style="5" bestFit="1" customWidth="1"/>
    <col min="8" max="8" width="10.54296875" style="5" bestFit="1" customWidth="1"/>
    <col min="9" max="9" width="11.54296875" style="5" bestFit="1" customWidth="1"/>
    <col min="10" max="10" width="10.7265625" style="5" bestFit="1" customWidth="1"/>
    <col min="11" max="13" width="10.54296875" style="5" bestFit="1" customWidth="1"/>
    <col min="14" max="21" width="9.7265625" style="5" bestFit="1" customWidth="1"/>
    <col min="22" max="25" width="10.54296875" style="5" bestFit="1" customWidth="1"/>
    <col min="26" max="26" width="9.7265625" style="5" bestFit="1" customWidth="1"/>
    <col min="27" max="16384" width="9.1796875" style="5"/>
  </cols>
  <sheetData>
    <row r="1" spans="1:26" x14ac:dyDescent="0.35">
      <c r="A1" s="4" t="s">
        <v>5</v>
      </c>
      <c r="B1" s="4" t="s">
        <v>6</v>
      </c>
      <c r="C1" s="4" t="s">
        <v>7</v>
      </c>
      <c r="D1" s="4" t="s">
        <v>15</v>
      </c>
      <c r="E1" s="4" t="s">
        <v>16</v>
      </c>
      <c r="F1" s="4" t="s">
        <v>17</v>
      </c>
      <c r="G1" s="4" t="s">
        <v>18</v>
      </c>
      <c r="H1" s="4" t="s">
        <v>8</v>
      </c>
      <c r="I1" s="4" t="s">
        <v>19</v>
      </c>
      <c r="J1" s="4" t="s">
        <v>20</v>
      </c>
      <c r="K1" s="4" t="s">
        <v>9</v>
      </c>
      <c r="L1" s="4" t="s">
        <v>21</v>
      </c>
      <c r="M1" s="4" t="s">
        <v>22</v>
      </c>
      <c r="N1" s="4" t="s">
        <v>23</v>
      </c>
      <c r="O1" s="4" t="s">
        <v>24</v>
      </c>
      <c r="P1" s="4" t="s">
        <v>25</v>
      </c>
      <c r="Q1" s="4" t="s">
        <v>26</v>
      </c>
      <c r="R1" s="4" t="s">
        <v>27</v>
      </c>
      <c r="S1" s="4" t="s">
        <v>10</v>
      </c>
      <c r="T1" s="4" t="s">
        <v>28</v>
      </c>
      <c r="U1" s="4" t="s">
        <v>29</v>
      </c>
      <c r="V1" s="4" t="s">
        <v>30</v>
      </c>
      <c r="W1" s="4" t="s">
        <v>31</v>
      </c>
      <c r="X1" s="4" t="s">
        <v>32</v>
      </c>
      <c r="Y1" s="4" t="s">
        <v>33</v>
      </c>
      <c r="Z1" s="4" t="s">
        <v>14</v>
      </c>
    </row>
    <row r="2" spans="1:26" x14ac:dyDescent="0.35">
      <c r="A2" s="5" t="s">
        <v>11</v>
      </c>
      <c r="B2" s="2">
        <v>54.624003564242699</v>
      </c>
      <c r="C2" s="2">
        <v>60</v>
      </c>
      <c r="D2" s="2">
        <v>14.052109779463269</v>
      </c>
      <c r="E2" s="2">
        <v>14.052109779463269</v>
      </c>
      <c r="F2" s="2">
        <v>12.646061877730899</v>
      </c>
      <c r="G2" s="2">
        <v>12.646061877730899</v>
      </c>
      <c r="H2" s="2">
        <v>9.8053670430152255</v>
      </c>
      <c r="I2" s="2">
        <v>21.22647031487082</v>
      </c>
      <c r="J2" s="2">
        <v>21.22647031487082</v>
      </c>
      <c r="K2" s="2">
        <v>20.62821376752656</v>
      </c>
      <c r="L2" s="2">
        <v>44.309946783216006</v>
      </c>
      <c r="M2" s="2">
        <v>44.309946783216006</v>
      </c>
      <c r="N2" s="2">
        <v>60</v>
      </c>
      <c r="O2" s="2">
        <v>60</v>
      </c>
      <c r="P2" s="2">
        <v>60</v>
      </c>
      <c r="Q2" s="2">
        <v>16.381880489505988</v>
      </c>
      <c r="R2" s="2">
        <v>16.381880489505988</v>
      </c>
      <c r="S2" s="2">
        <v>8.3122710311752215</v>
      </c>
      <c r="T2" s="2">
        <v>42.006265582999063</v>
      </c>
      <c r="U2" s="2">
        <v>42.006265582999063</v>
      </c>
      <c r="V2" s="2">
        <v>14.973645125388252</v>
      </c>
      <c r="W2" s="2">
        <v>14.973645125388252</v>
      </c>
      <c r="X2" s="2">
        <v>22.423768719976408</v>
      </c>
      <c r="Y2" s="2">
        <v>22.423768719976408</v>
      </c>
      <c r="Z2" s="2">
        <v>60</v>
      </c>
    </row>
    <row r="3" spans="1:26" x14ac:dyDescent="0.35">
      <c r="A3" s="5" t="s">
        <v>12</v>
      </c>
      <c r="B3" s="5" t="s">
        <v>13</v>
      </c>
      <c r="C3" s="5" t="s">
        <v>13</v>
      </c>
      <c r="D3" s="5" t="s">
        <v>13</v>
      </c>
      <c r="E3" s="5" t="s">
        <v>13</v>
      </c>
      <c r="F3" s="5" t="s">
        <v>13</v>
      </c>
      <c r="G3" s="5" t="s">
        <v>13</v>
      </c>
      <c r="H3" s="5" t="s">
        <v>13</v>
      </c>
      <c r="I3" s="5" t="s">
        <v>13</v>
      </c>
      <c r="J3" s="5" t="s">
        <v>13</v>
      </c>
      <c r="K3" s="5" t="s">
        <v>13</v>
      </c>
      <c r="L3" s="5" t="s">
        <v>13</v>
      </c>
      <c r="M3" s="5" t="s">
        <v>13</v>
      </c>
      <c r="N3" s="5" t="s">
        <v>13</v>
      </c>
      <c r="O3" s="5" t="s">
        <v>13</v>
      </c>
      <c r="P3" s="5" t="s">
        <v>13</v>
      </c>
      <c r="Q3" s="5" t="s">
        <v>13</v>
      </c>
      <c r="R3" s="5" t="s">
        <v>13</v>
      </c>
      <c r="S3" s="5" t="s">
        <v>13</v>
      </c>
      <c r="T3" s="5" t="s">
        <v>13</v>
      </c>
      <c r="U3" s="5" t="s">
        <v>13</v>
      </c>
      <c r="V3" s="5" t="s">
        <v>13</v>
      </c>
      <c r="W3" s="5" t="s">
        <v>13</v>
      </c>
      <c r="X3" s="5" t="s">
        <v>13</v>
      </c>
      <c r="Y3" s="5" t="s">
        <v>13</v>
      </c>
      <c r="Z3" s="5" t="s">
        <v>13</v>
      </c>
    </row>
    <row r="5" spans="1:26" x14ac:dyDescent="0.35">
      <c r="A5" s="5" t="s">
        <v>148</v>
      </c>
      <c r="B5" s="2">
        <v>18615.140928303281</v>
      </c>
      <c r="C5" s="2">
        <v>7565944.4708729237</v>
      </c>
      <c r="D5" s="2">
        <v>191870069.96419719</v>
      </c>
      <c r="E5" s="2">
        <v>206249850.97731569</v>
      </c>
      <c r="F5" s="2">
        <v>449218.3486204503</v>
      </c>
      <c r="G5" s="2">
        <v>502615.44198467</v>
      </c>
      <c r="H5" s="2">
        <v>50161.259183670423</v>
      </c>
      <c r="I5" s="2">
        <v>93425.111847669512</v>
      </c>
      <c r="J5" s="2">
        <v>21914.07116879159</v>
      </c>
      <c r="K5" s="2">
        <v>15565.751748771067</v>
      </c>
      <c r="L5" s="2">
        <v>2289.3784069939816</v>
      </c>
      <c r="M5" s="2">
        <v>2407.3529314906086</v>
      </c>
      <c r="N5" s="2">
        <v>654.66947821567283</v>
      </c>
      <c r="O5" s="2">
        <v>4425.6247114523885</v>
      </c>
      <c r="P5" s="2">
        <v>4459.4753933286975</v>
      </c>
      <c r="Q5" s="2">
        <v>1103.0185736002672</v>
      </c>
      <c r="R5" s="2">
        <v>1102.1377424450673</v>
      </c>
      <c r="S5" s="2">
        <v>38.886644893116305</v>
      </c>
      <c r="T5" s="2" t="s">
        <v>38</v>
      </c>
      <c r="U5" s="2" t="s">
        <v>38</v>
      </c>
      <c r="V5" s="2">
        <v>474.55453024961662</v>
      </c>
      <c r="W5" s="2">
        <v>472.57524791471781</v>
      </c>
      <c r="X5" s="2">
        <v>3510.5652774315377</v>
      </c>
      <c r="Y5" s="2">
        <v>3565.4717782235816</v>
      </c>
      <c r="Z5" s="2">
        <v>1487.6952760042095</v>
      </c>
    </row>
    <row r="6" spans="1:26" x14ac:dyDescent="0.35">
      <c r="A6" s="5" t="s">
        <v>149</v>
      </c>
      <c r="B6" s="2">
        <v>23062.962106651961</v>
      </c>
      <c r="C6" s="2">
        <v>7042764.6139103388</v>
      </c>
      <c r="D6" s="2">
        <v>176617058.28697336</v>
      </c>
      <c r="E6" s="2">
        <v>189632456.7003983</v>
      </c>
      <c r="F6" s="2">
        <v>412445.24350447091</v>
      </c>
      <c r="G6" s="2">
        <v>464421.81190481113</v>
      </c>
      <c r="H6" s="2">
        <v>53199.181322256751</v>
      </c>
      <c r="I6" s="2">
        <v>97164.939368270701</v>
      </c>
      <c r="J6" s="2">
        <v>22501.890761732175</v>
      </c>
      <c r="K6" s="2">
        <v>14919.463686521489</v>
      </c>
      <c r="L6" s="2">
        <v>2146.5071636998182</v>
      </c>
      <c r="M6" s="2">
        <v>2265.5223922528321</v>
      </c>
      <c r="N6" s="2">
        <v>629.1334069468445</v>
      </c>
      <c r="O6" s="2">
        <v>4128.2427871977179</v>
      </c>
      <c r="P6" s="2">
        <v>4124.2807393525709</v>
      </c>
      <c r="Q6" s="2">
        <v>673.22952568754101</v>
      </c>
      <c r="R6" s="2">
        <v>672.66413577305889</v>
      </c>
      <c r="S6" s="2">
        <v>35.196499465226161</v>
      </c>
      <c r="T6" s="2" t="s">
        <v>38</v>
      </c>
      <c r="U6" s="2" t="s">
        <v>38</v>
      </c>
      <c r="V6" s="2">
        <v>430.62520905108482</v>
      </c>
      <c r="W6" s="2">
        <v>439.18310588024013</v>
      </c>
      <c r="X6" s="2">
        <v>3292.2412963279712</v>
      </c>
      <c r="Y6" s="2">
        <v>3318.838160628894</v>
      </c>
      <c r="Z6" s="2">
        <v>1359.2715304048152</v>
      </c>
    </row>
    <row r="7" spans="1:26" x14ac:dyDescent="0.35">
      <c r="A7" s="5" t="s">
        <v>150</v>
      </c>
      <c r="B7" s="2">
        <v>18795.461379121047</v>
      </c>
      <c r="C7" s="2">
        <v>7276831.0367235756</v>
      </c>
      <c r="D7" s="2">
        <v>184821025.03256664</v>
      </c>
      <c r="E7" s="2">
        <v>197844752.22887993</v>
      </c>
      <c r="F7" s="2">
        <v>475128.88994401606</v>
      </c>
      <c r="G7" s="2">
        <v>531531.83413482702</v>
      </c>
      <c r="H7" s="2">
        <v>49624.801042514628</v>
      </c>
      <c r="I7" s="2">
        <v>96270.688219597112</v>
      </c>
      <c r="J7" s="2">
        <v>21625.718286554966</v>
      </c>
      <c r="K7" s="2">
        <v>18244.111619325391</v>
      </c>
      <c r="L7" s="2">
        <v>2219.4573025644931</v>
      </c>
      <c r="M7" s="2">
        <v>2352.0423638186985</v>
      </c>
      <c r="N7" s="2">
        <v>635.93917825271024</v>
      </c>
      <c r="O7" s="2">
        <v>4180.1307315275726</v>
      </c>
      <c r="P7" s="2">
        <v>4178.8441367159503</v>
      </c>
      <c r="Q7" s="2">
        <v>592.96156661011253</v>
      </c>
      <c r="R7" s="2">
        <v>591.20764131913904</v>
      </c>
      <c r="S7" s="2">
        <v>38.031816306061096</v>
      </c>
      <c r="T7" s="2" t="s">
        <v>38</v>
      </c>
      <c r="U7" s="2" t="s">
        <v>38</v>
      </c>
      <c r="V7" s="2">
        <v>461.76266534357063</v>
      </c>
      <c r="W7" s="2">
        <v>467.15485500087408</v>
      </c>
      <c r="X7" s="2">
        <v>3418.3495983433199</v>
      </c>
      <c r="Y7" s="2">
        <v>3443.6085227356052</v>
      </c>
      <c r="Z7" s="2">
        <v>1418.9531063466434</v>
      </c>
    </row>
    <row r="8" spans="1:26" x14ac:dyDescent="0.35">
      <c r="A8" s="5" t="s">
        <v>151</v>
      </c>
      <c r="B8" s="2">
        <v>22780.187519444251</v>
      </c>
      <c r="C8" s="2">
        <v>6963434.1951488294</v>
      </c>
      <c r="D8" s="2">
        <v>174768742.25832883</v>
      </c>
      <c r="E8" s="2">
        <v>188368984.56547409</v>
      </c>
      <c r="F8" s="2">
        <v>420307.14631858625</v>
      </c>
      <c r="G8" s="2">
        <v>474152.00822559017</v>
      </c>
      <c r="H8" s="2">
        <v>55363.653726938028</v>
      </c>
      <c r="I8" s="2">
        <v>95958.633799293719</v>
      </c>
      <c r="J8" s="2">
        <v>22526.296732037528</v>
      </c>
      <c r="K8" s="2">
        <v>16035.923234933267</v>
      </c>
      <c r="L8" s="2">
        <v>2138.9774240985466</v>
      </c>
      <c r="M8" s="2">
        <v>2262.8357143557823</v>
      </c>
      <c r="N8" s="2">
        <v>601.44582734963319</v>
      </c>
      <c r="O8" s="2">
        <v>4091.5959580128115</v>
      </c>
      <c r="P8" s="2">
        <v>4095.2450493872898</v>
      </c>
      <c r="Q8" s="2">
        <v>630.62931623231361</v>
      </c>
      <c r="R8" s="2">
        <v>633.55418118198963</v>
      </c>
      <c r="S8" s="2">
        <v>36.512908907562235</v>
      </c>
      <c r="T8" s="2" t="s">
        <v>38</v>
      </c>
      <c r="U8" s="2" t="s">
        <v>38</v>
      </c>
      <c r="V8" s="2">
        <v>436.41590435476161</v>
      </c>
      <c r="W8" s="2">
        <v>453.56351554430842</v>
      </c>
      <c r="X8" s="2">
        <v>3317.8249603631075</v>
      </c>
      <c r="Y8" s="2">
        <v>3335.5479914970897</v>
      </c>
      <c r="Z8" s="2">
        <v>1377.4071170131804</v>
      </c>
    </row>
    <row r="9" spans="1:26" x14ac:dyDescent="0.35">
      <c r="A9" s="5" t="s">
        <v>124</v>
      </c>
      <c r="B9" s="2">
        <v>16082.953851147564</v>
      </c>
      <c r="C9" s="2">
        <v>7005745.054724725</v>
      </c>
      <c r="D9" s="2">
        <v>179116122.8356187</v>
      </c>
      <c r="E9" s="2">
        <v>191126264.14066976</v>
      </c>
      <c r="F9" s="2">
        <v>455678.48978215642</v>
      </c>
      <c r="G9" s="2">
        <v>458150.96438954608</v>
      </c>
      <c r="H9" s="2">
        <v>53366.078830742677</v>
      </c>
      <c r="I9" s="2">
        <v>100244.55083178091</v>
      </c>
      <c r="J9" s="2">
        <v>23926.456831027364</v>
      </c>
      <c r="K9" s="2">
        <v>14218.279011216737</v>
      </c>
      <c r="L9" s="2">
        <v>2146.2226542035091</v>
      </c>
      <c r="M9" s="2">
        <v>2266.4922299222981</v>
      </c>
      <c r="N9" s="2">
        <v>616.83647785302753</v>
      </c>
      <c r="O9" s="2">
        <v>4048.8751984686687</v>
      </c>
      <c r="P9" s="2">
        <v>4061.1449910857223</v>
      </c>
      <c r="Q9" s="2">
        <v>406.76970279345574</v>
      </c>
      <c r="R9" s="2">
        <v>405.33796649123565</v>
      </c>
      <c r="S9" s="2">
        <v>36.467514167505442</v>
      </c>
      <c r="T9" s="2" t="s">
        <v>38</v>
      </c>
      <c r="U9" s="2" t="s">
        <v>38</v>
      </c>
      <c r="V9" s="2">
        <v>426.34237626603738</v>
      </c>
      <c r="W9" s="2">
        <v>440.76533473506555</v>
      </c>
      <c r="X9" s="2">
        <v>3216.0579940683574</v>
      </c>
      <c r="Y9" s="2">
        <v>3265.6885447129175</v>
      </c>
      <c r="Z9" s="2">
        <v>1341.9595154900369</v>
      </c>
    </row>
    <row r="10" spans="1:26" x14ac:dyDescent="0.35">
      <c r="A10" s="5" t="s">
        <v>0</v>
      </c>
      <c r="B10" s="2">
        <v>22066.098651923985</v>
      </c>
      <c r="C10" s="2">
        <v>4286098.8277432565</v>
      </c>
      <c r="D10" s="2">
        <v>53611977.948957577</v>
      </c>
      <c r="E10" s="2">
        <v>53453239.890378915</v>
      </c>
      <c r="F10" s="2">
        <v>116889.45239957581</v>
      </c>
      <c r="G10" s="2">
        <v>117083.56260517504</v>
      </c>
      <c r="H10" s="2">
        <v>57955.437301989994</v>
      </c>
      <c r="I10" s="2">
        <v>115955.15760705876</v>
      </c>
      <c r="J10" s="2">
        <v>25372.618666358823</v>
      </c>
      <c r="K10" s="2">
        <v>4830.9661584695596</v>
      </c>
      <c r="L10" s="2">
        <v>16471.454447137072</v>
      </c>
      <c r="M10" s="2">
        <v>16540.785678323726</v>
      </c>
      <c r="N10" s="2">
        <v>3083.0011250155821</v>
      </c>
      <c r="O10" s="2">
        <v>1777.5615790910317</v>
      </c>
      <c r="P10" s="2">
        <v>1809.8011680498146</v>
      </c>
      <c r="Q10" s="2">
        <v>2642.3813113133269</v>
      </c>
      <c r="R10" s="2">
        <v>2655.5697239382653</v>
      </c>
      <c r="S10" s="2">
        <v>206.80065779086078</v>
      </c>
      <c r="T10" s="2">
        <v>6297.5552340305712</v>
      </c>
      <c r="U10" s="2">
        <v>6318.8620080743667</v>
      </c>
      <c r="V10" s="2">
        <v>3179.9349191549718</v>
      </c>
      <c r="W10" s="2">
        <v>3225.7324454071077</v>
      </c>
      <c r="X10" s="2">
        <v>22437.292431032118</v>
      </c>
      <c r="Y10" s="2">
        <v>22785.546393560402</v>
      </c>
      <c r="Z10" s="2">
        <v>1444.4702123140139</v>
      </c>
    </row>
    <row r="11" spans="1:26" s="6" customFormat="1" x14ac:dyDescent="0.35">
      <c r="A11" s="6" t="s">
        <v>3</v>
      </c>
      <c r="B11" s="6">
        <v>68000</v>
      </c>
      <c r="C11" s="6">
        <v>4540000</v>
      </c>
      <c r="D11" s="6">
        <v>56500000</v>
      </c>
      <c r="E11" s="6">
        <v>56500000</v>
      </c>
      <c r="F11" s="6">
        <v>134000</v>
      </c>
      <c r="G11" s="6">
        <v>134000</v>
      </c>
      <c r="H11" s="6">
        <v>58800</v>
      </c>
      <c r="I11" s="6">
        <v>177000</v>
      </c>
      <c r="J11" s="6">
        <v>177000</v>
      </c>
      <c r="K11" s="6">
        <v>4730</v>
      </c>
      <c r="L11" s="6">
        <v>15200</v>
      </c>
      <c r="M11" s="6">
        <v>15200</v>
      </c>
      <c r="N11" s="6">
        <v>2860</v>
      </c>
      <c r="O11" s="6">
        <v>1720</v>
      </c>
      <c r="P11" s="6">
        <v>1720</v>
      </c>
      <c r="Q11" s="6">
        <v>2562</v>
      </c>
      <c r="R11" s="6">
        <v>2562</v>
      </c>
      <c r="S11" s="6">
        <v>234</v>
      </c>
      <c r="T11" s="6">
        <v>1090</v>
      </c>
      <c r="U11" s="6">
        <v>1090</v>
      </c>
      <c r="V11" s="6">
        <v>3370</v>
      </c>
      <c r="W11" s="6">
        <v>3370</v>
      </c>
      <c r="X11" s="6">
        <v>20700</v>
      </c>
      <c r="Y11" s="6">
        <v>20700</v>
      </c>
      <c r="Z11" s="6">
        <v>612</v>
      </c>
    </row>
    <row r="12" spans="1:26" s="6" customFormat="1" x14ac:dyDescent="0.35">
      <c r="A12" s="6" t="s">
        <v>4</v>
      </c>
      <c r="B12" s="7">
        <f t="shared" ref="B12:Z12" si="0">B10/B11*100</f>
        <v>32.450145076358801</v>
      </c>
      <c r="C12" s="7">
        <f t="shared" si="0"/>
        <v>94.407463166151032</v>
      </c>
      <c r="D12" s="7">
        <f t="shared" si="0"/>
        <v>94.88845654682757</v>
      </c>
      <c r="E12" s="7">
        <f t="shared" si="0"/>
        <v>94.607504230759147</v>
      </c>
      <c r="F12" s="7">
        <f t="shared" si="0"/>
        <v>87.2309346265491</v>
      </c>
      <c r="G12" s="7">
        <f t="shared" si="0"/>
        <v>87.375792988936595</v>
      </c>
      <c r="H12" s="7">
        <f t="shared" si="0"/>
        <v>98.563668880935367</v>
      </c>
      <c r="I12" s="7">
        <f t="shared" si="0"/>
        <v>65.511388478564271</v>
      </c>
      <c r="J12" s="7">
        <f t="shared" si="0"/>
        <v>14.334812805852442</v>
      </c>
      <c r="K12" s="7">
        <f t="shared" si="0"/>
        <v>102.13459108815137</v>
      </c>
      <c r="L12" s="7">
        <f t="shared" si="0"/>
        <v>108.36483188905967</v>
      </c>
      <c r="M12" s="7">
        <f t="shared" si="0"/>
        <v>108.8209584100245</v>
      </c>
      <c r="N12" s="7">
        <f t="shared" si="0"/>
        <v>107.79724213341196</v>
      </c>
      <c r="O12" s="7">
        <f t="shared" si="0"/>
        <v>103.34660343552511</v>
      </c>
      <c r="P12" s="7">
        <f t="shared" si="0"/>
        <v>105.22099814243109</v>
      </c>
      <c r="Q12" s="7">
        <f t="shared" si="0"/>
        <v>103.13744384517278</v>
      </c>
      <c r="R12" s="7">
        <f t="shared" si="0"/>
        <v>103.65221404911263</v>
      </c>
      <c r="S12" s="7">
        <f t="shared" si="0"/>
        <v>88.376349483273842</v>
      </c>
      <c r="T12" s="7">
        <f t="shared" si="0"/>
        <v>577.7573609202359</v>
      </c>
      <c r="U12" s="7">
        <f t="shared" si="0"/>
        <v>579.71211083251069</v>
      </c>
      <c r="V12" s="7">
        <f t="shared" si="0"/>
        <v>94.360086621809245</v>
      </c>
      <c r="W12" s="7">
        <f t="shared" si="0"/>
        <v>95.719063661931983</v>
      </c>
      <c r="X12" s="7">
        <f t="shared" si="0"/>
        <v>108.39271705812617</v>
      </c>
      <c r="Y12" s="7">
        <f t="shared" si="0"/>
        <v>110.07510335053334</v>
      </c>
      <c r="Z12" s="7">
        <f t="shared" si="0"/>
        <v>236.02454449575393</v>
      </c>
    </row>
    <row r="14" spans="1:26" x14ac:dyDescent="0.35">
      <c r="A14" s="45"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0"/>
  <sheetViews>
    <sheetView workbookViewId="0">
      <selection activeCell="A2" sqref="A2:XFD2"/>
    </sheetView>
  </sheetViews>
  <sheetFormatPr defaultRowHeight="14.5" x14ac:dyDescent="0.35"/>
  <cols>
    <col min="1" max="1" width="30.453125" customWidth="1"/>
    <col min="2" max="2" width="11.81640625" bestFit="1" customWidth="1"/>
    <col min="3" max="3" width="11.26953125" bestFit="1" customWidth="1"/>
    <col min="4" max="5" width="13.7265625" bestFit="1" customWidth="1"/>
    <col min="6" max="6" width="15.7265625" bestFit="1" customWidth="1"/>
    <col min="7" max="7" width="14.7265625" bestFit="1" customWidth="1"/>
    <col min="8" max="8" width="14.54296875" bestFit="1" customWidth="1"/>
    <col min="9" max="9" width="12.81640625" bestFit="1" customWidth="1"/>
    <col min="10" max="10" width="13.453125" bestFit="1" customWidth="1"/>
    <col min="11" max="11" width="12" bestFit="1" customWidth="1"/>
    <col min="12" max="12" width="14" bestFit="1" customWidth="1"/>
    <col min="13" max="13" width="12.7265625" bestFit="1" customWidth="1"/>
    <col min="14" max="14" width="15.7265625" bestFit="1" customWidth="1"/>
    <col min="15" max="15" width="14" bestFit="1" customWidth="1"/>
    <col min="16" max="16" width="13.7265625" bestFit="1" customWidth="1"/>
    <col min="17" max="17" width="15.7265625" bestFit="1" customWidth="1"/>
    <col min="18" max="18" width="12.54296875" bestFit="1" customWidth="1"/>
    <col min="19" max="19" width="13.54296875" bestFit="1" customWidth="1"/>
    <col min="20" max="20" width="11.7265625" bestFit="1" customWidth="1"/>
    <col min="21" max="21" width="11.453125" bestFit="1" customWidth="1"/>
    <col min="22" max="22" width="11.54296875" bestFit="1" customWidth="1"/>
    <col min="23" max="23" width="11.26953125" bestFit="1" customWidth="1"/>
    <col min="24" max="24" width="11" bestFit="1" customWidth="1"/>
    <col min="25" max="25" width="14" bestFit="1" customWidth="1"/>
    <col min="26" max="26" width="11" bestFit="1" customWidth="1"/>
    <col min="27" max="27" width="12.1796875" bestFit="1" customWidth="1"/>
    <col min="28" max="28" width="11.54296875" bestFit="1" customWidth="1"/>
    <col min="29" max="29" width="12.7265625" bestFit="1" customWidth="1"/>
    <col min="30" max="30" width="13.7265625" bestFit="1" customWidth="1"/>
    <col min="31" max="31" width="11" bestFit="1" customWidth="1"/>
    <col min="32" max="32" width="11.81640625" bestFit="1" customWidth="1"/>
    <col min="33" max="33" width="11.26953125" bestFit="1" customWidth="1"/>
    <col min="34" max="34" width="11" bestFit="1" customWidth="1"/>
    <col min="35" max="37" width="11.26953125" bestFit="1" customWidth="1"/>
    <col min="38" max="38" width="11.54296875" bestFit="1" customWidth="1"/>
    <col min="39" max="39" width="11.26953125" bestFit="1" customWidth="1"/>
    <col min="40" max="40" width="11.453125" bestFit="1" customWidth="1"/>
    <col min="41" max="41" width="11.54296875" bestFit="1" customWidth="1"/>
    <col min="42" max="42" width="10.54296875" bestFit="1" customWidth="1"/>
    <col min="43" max="44" width="11.26953125" bestFit="1" customWidth="1"/>
    <col min="45" max="45" width="10.54296875" bestFit="1" customWidth="1"/>
    <col min="46" max="46" width="11.26953125" bestFit="1" customWidth="1"/>
    <col min="47" max="47" width="12.81640625" bestFit="1" customWidth="1"/>
    <col min="48" max="48" width="11.26953125" bestFit="1" customWidth="1"/>
    <col min="49" max="49" width="10.54296875" bestFit="1" customWidth="1"/>
    <col min="50" max="52" width="11.26953125" bestFit="1" customWidth="1"/>
    <col min="53" max="57" width="10.54296875" bestFit="1" customWidth="1"/>
    <col min="58" max="58" width="11.26953125" bestFit="1" customWidth="1"/>
    <col min="59" max="60" width="10.54296875" bestFit="1" customWidth="1"/>
    <col min="61" max="61" width="11.26953125" bestFit="1" customWidth="1"/>
  </cols>
  <sheetData>
    <row r="1" spans="1:60" x14ac:dyDescent="0.35">
      <c r="A1" s="8" t="s">
        <v>5</v>
      </c>
      <c r="B1" s="8" t="s">
        <v>39</v>
      </c>
      <c r="C1" s="8" t="s">
        <v>40</v>
      </c>
      <c r="D1" s="8" t="s">
        <v>41</v>
      </c>
      <c r="E1" s="8" t="s">
        <v>42</v>
      </c>
      <c r="F1" s="8" t="s">
        <v>43</v>
      </c>
      <c r="G1" s="8" t="s">
        <v>44</v>
      </c>
      <c r="H1" s="8" t="s">
        <v>45</v>
      </c>
      <c r="I1" s="8" t="s">
        <v>46</v>
      </c>
      <c r="J1" s="8" t="s">
        <v>47</v>
      </c>
      <c r="K1" s="8" t="s">
        <v>48</v>
      </c>
      <c r="L1" s="8" t="s">
        <v>49</v>
      </c>
      <c r="M1" s="8" t="s">
        <v>6</v>
      </c>
      <c r="N1" s="8" t="s">
        <v>50</v>
      </c>
      <c r="O1" s="8" t="s">
        <v>51</v>
      </c>
      <c r="P1" s="8" t="s">
        <v>7</v>
      </c>
      <c r="Q1" s="8" t="s">
        <v>52</v>
      </c>
      <c r="R1" s="8" t="s">
        <v>53</v>
      </c>
      <c r="S1" s="8" t="s">
        <v>54</v>
      </c>
      <c r="T1" s="8" t="s">
        <v>8</v>
      </c>
      <c r="U1" s="8" t="s">
        <v>55</v>
      </c>
      <c r="V1" s="8" t="s">
        <v>9</v>
      </c>
      <c r="W1" s="8" t="s">
        <v>56</v>
      </c>
      <c r="X1" s="8" t="s">
        <v>57</v>
      </c>
      <c r="Y1" s="8" t="s">
        <v>58</v>
      </c>
      <c r="Z1" s="8" t="s">
        <v>59</v>
      </c>
      <c r="AA1" s="8" t="s">
        <v>61</v>
      </c>
      <c r="AB1" s="8" t="s">
        <v>62</v>
      </c>
      <c r="AC1" s="8" t="s">
        <v>63</v>
      </c>
      <c r="AD1" s="8" t="s">
        <v>64</v>
      </c>
      <c r="AE1" s="8" t="s">
        <v>65</v>
      </c>
      <c r="AF1" s="8" t="s">
        <v>66</v>
      </c>
      <c r="AG1" s="8" t="s">
        <v>67</v>
      </c>
      <c r="AH1" s="8" t="s">
        <v>68</v>
      </c>
      <c r="AI1" s="8" t="s">
        <v>69</v>
      </c>
      <c r="AJ1" s="8" t="s">
        <v>70</v>
      </c>
      <c r="AK1" s="8" t="s">
        <v>71</v>
      </c>
      <c r="AL1" s="8" t="s">
        <v>72</v>
      </c>
      <c r="AM1" s="8" t="s">
        <v>73</v>
      </c>
      <c r="AN1" s="8" t="s">
        <v>74</v>
      </c>
      <c r="AO1" s="8" t="s">
        <v>75</v>
      </c>
      <c r="AP1" s="8" t="s">
        <v>76</v>
      </c>
      <c r="AQ1" s="8" t="s">
        <v>77</v>
      </c>
      <c r="AR1" s="8" t="s">
        <v>78</v>
      </c>
      <c r="AS1" s="8" t="s">
        <v>79</v>
      </c>
      <c r="AT1" s="8" t="s">
        <v>80</v>
      </c>
      <c r="AU1" s="8" t="s">
        <v>81</v>
      </c>
      <c r="AV1" s="8" t="s">
        <v>82</v>
      </c>
      <c r="AW1" s="8" t="s">
        <v>83</v>
      </c>
      <c r="AX1" s="8" t="s">
        <v>84</v>
      </c>
      <c r="AY1" s="8" t="s">
        <v>85</v>
      </c>
      <c r="AZ1" s="8" t="s">
        <v>88</v>
      </c>
      <c r="BA1" s="8" t="s">
        <v>10</v>
      </c>
      <c r="BB1" s="8" t="s">
        <v>92</v>
      </c>
      <c r="BC1" s="8" t="s">
        <v>93</v>
      </c>
      <c r="BD1" s="8" t="s">
        <v>94</v>
      </c>
      <c r="BE1" s="8" t="s">
        <v>14</v>
      </c>
      <c r="BF1" s="8" t="s">
        <v>95</v>
      </c>
      <c r="BG1" s="8" t="s">
        <v>96</v>
      </c>
      <c r="BH1" s="8" t="s">
        <v>97</v>
      </c>
    </row>
    <row r="2" spans="1:60" x14ac:dyDescent="0.35">
      <c r="A2" s="5" t="s">
        <v>11</v>
      </c>
      <c r="B2" s="5">
        <v>0.05</v>
      </c>
      <c r="C2" s="5">
        <v>0.1</v>
      </c>
      <c r="D2" s="5">
        <v>2</v>
      </c>
      <c r="E2" s="5">
        <v>0.5</v>
      </c>
      <c r="F2" s="5">
        <v>2</v>
      </c>
      <c r="G2" s="5">
        <v>0.2</v>
      </c>
      <c r="H2" s="5">
        <v>5</v>
      </c>
      <c r="I2" s="5">
        <v>6</v>
      </c>
      <c r="J2" s="5">
        <v>31</v>
      </c>
      <c r="K2" s="5">
        <v>0.09</v>
      </c>
      <c r="L2" s="5">
        <v>0.05</v>
      </c>
      <c r="M2" s="5">
        <v>0.05</v>
      </c>
      <c r="N2" s="5">
        <v>3.7</v>
      </c>
      <c r="O2" s="5">
        <v>0.03</v>
      </c>
      <c r="P2" s="5">
        <v>0.03</v>
      </c>
      <c r="Q2" s="5">
        <v>0.06</v>
      </c>
      <c r="R2" s="5">
        <v>0.03</v>
      </c>
      <c r="S2" s="5">
        <v>0.08</v>
      </c>
      <c r="T2" s="5">
        <v>0.01</v>
      </c>
      <c r="U2" s="5">
        <v>0.02</v>
      </c>
      <c r="V2" s="5">
        <v>0.06</v>
      </c>
      <c r="W2" s="5">
        <v>0.2</v>
      </c>
      <c r="X2" s="5">
        <v>0.04</v>
      </c>
      <c r="Y2" s="5">
        <v>0.03</v>
      </c>
      <c r="Z2" s="5">
        <v>0.02</v>
      </c>
      <c r="AA2" s="5">
        <v>0.04</v>
      </c>
      <c r="AB2" s="5">
        <v>0.02</v>
      </c>
      <c r="AC2" s="5">
        <v>0.01</v>
      </c>
      <c r="AD2" s="5">
        <v>0.06</v>
      </c>
      <c r="AE2" s="5">
        <v>0.01</v>
      </c>
      <c r="AF2" s="5">
        <v>0.06</v>
      </c>
      <c r="AG2" s="5">
        <v>0.06</v>
      </c>
      <c r="AH2" s="5">
        <v>0.01</v>
      </c>
      <c r="AI2" s="5">
        <v>0.02</v>
      </c>
      <c r="AJ2" s="5">
        <v>0.02</v>
      </c>
      <c r="AK2" s="5">
        <v>0.03</v>
      </c>
      <c r="AL2" s="5">
        <v>0.03</v>
      </c>
      <c r="AM2" s="5">
        <v>0.03</v>
      </c>
      <c r="AN2" s="5">
        <v>0.04</v>
      </c>
      <c r="AO2" s="5">
        <v>0.03</v>
      </c>
      <c r="AP2" s="5">
        <v>0.04</v>
      </c>
      <c r="AQ2" s="5">
        <v>0.03</v>
      </c>
      <c r="AR2" s="5">
        <v>0.03</v>
      </c>
      <c r="AS2" s="5">
        <v>0.03</v>
      </c>
      <c r="AT2" s="5">
        <v>0.04</v>
      </c>
      <c r="AU2" s="5">
        <v>0.02</v>
      </c>
      <c r="AV2" s="5">
        <v>0.04</v>
      </c>
      <c r="AW2" s="5">
        <v>6.0000000000000005E-2</v>
      </c>
      <c r="AX2" s="5">
        <v>0.05</v>
      </c>
      <c r="AY2" s="5">
        <v>0.04</v>
      </c>
      <c r="AZ2" s="5">
        <v>0.08</v>
      </c>
      <c r="BA2" s="5">
        <v>3.0000000000000002E-2</v>
      </c>
      <c r="BB2" s="5">
        <v>0.04</v>
      </c>
      <c r="BC2" s="5">
        <v>0.01</v>
      </c>
      <c r="BD2" s="5">
        <v>0.05</v>
      </c>
      <c r="BE2" s="5">
        <v>0.06</v>
      </c>
      <c r="BF2" s="5">
        <v>0.03</v>
      </c>
      <c r="BG2" s="5">
        <v>0.01</v>
      </c>
      <c r="BH2" s="5">
        <v>0.03</v>
      </c>
    </row>
    <row r="3" spans="1:60" x14ac:dyDescent="0.35">
      <c r="A3" s="5" t="s">
        <v>98</v>
      </c>
      <c r="B3" s="5" t="s">
        <v>99</v>
      </c>
      <c r="C3" s="5" t="s">
        <v>99</v>
      </c>
      <c r="D3" s="5" t="s">
        <v>99</v>
      </c>
      <c r="E3" s="5" t="s">
        <v>99</v>
      </c>
      <c r="F3" s="5" t="s">
        <v>99</v>
      </c>
      <c r="G3" s="5" t="s">
        <v>99</v>
      </c>
      <c r="H3" s="5" t="s">
        <v>99</v>
      </c>
      <c r="I3" s="5" t="s">
        <v>99</v>
      </c>
      <c r="J3" s="5" t="s">
        <v>99</v>
      </c>
      <c r="K3" s="5" t="s">
        <v>99</v>
      </c>
      <c r="L3" s="5" t="s">
        <v>99</v>
      </c>
      <c r="M3" s="5" t="s">
        <v>99</v>
      </c>
      <c r="N3" s="5" t="s">
        <v>99</v>
      </c>
      <c r="O3" s="5" t="s">
        <v>99</v>
      </c>
      <c r="P3" s="5" t="s">
        <v>99</v>
      </c>
      <c r="Q3" s="5" t="s">
        <v>99</v>
      </c>
      <c r="R3" s="5" t="s">
        <v>99</v>
      </c>
      <c r="S3" s="5" t="s">
        <v>99</v>
      </c>
      <c r="T3" s="5" t="s">
        <v>99</v>
      </c>
      <c r="U3" s="5" t="s">
        <v>99</v>
      </c>
      <c r="V3" s="5" t="s">
        <v>99</v>
      </c>
      <c r="W3" s="5" t="s">
        <v>99</v>
      </c>
      <c r="X3" s="5" t="s">
        <v>99</v>
      </c>
      <c r="Y3" s="5" t="s">
        <v>99</v>
      </c>
      <c r="Z3" s="5" t="s">
        <v>99</v>
      </c>
      <c r="AA3" s="5" t="s">
        <v>99</v>
      </c>
      <c r="AB3" s="5" t="s">
        <v>99</v>
      </c>
      <c r="AC3" s="5" t="s">
        <v>99</v>
      </c>
      <c r="AD3" s="5" t="s">
        <v>99</v>
      </c>
      <c r="AE3" s="5" t="s">
        <v>99</v>
      </c>
      <c r="AF3" s="5" t="s">
        <v>99</v>
      </c>
      <c r="AG3" s="5" t="s">
        <v>99</v>
      </c>
      <c r="AH3" s="5" t="s">
        <v>99</v>
      </c>
      <c r="AI3" s="5" t="s">
        <v>99</v>
      </c>
      <c r="AJ3" s="5" t="s">
        <v>99</v>
      </c>
      <c r="AK3" s="5" t="s">
        <v>99</v>
      </c>
      <c r="AL3" s="5" t="s">
        <v>99</v>
      </c>
      <c r="AM3" s="5" t="s">
        <v>99</v>
      </c>
      <c r="AN3" s="5" t="s">
        <v>99</v>
      </c>
      <c r="AO3" s="5" t="s">
        <v>99</v>
      </c>
      <c r="AP3" s="5" t="s">
        <v>99</v>
      </c>
      <c r="AQ3" s="5" t="s">
        <v>99</v>
      </c>
      <c r="AR3" s="5" t="s">
        <v>99</v>
      </c>
      <c r="AS3" s="5" t="s">
        <v>99</v>
      </c>
      <c r="AT3" s="5" t="s">
        <v>99</v>
      </c>
      <c r="AU3" s="5" t="s">
        <v>99</v>
      </c>
      <c r="AV3" s="5" t="s">
        <v>99</v>
      </c>
      <c r="AW3" s="5" t="s">
        <v>99</v>
      </c>
      <c r="AX3" s="5" t="s">
        <v>99</v>
      </c>
      <c r="AY3" s="5" t="s">
        <v>99</v>
      </c>
      <c r="AZ3" s="5" t="s">
        <v>99</v>
      </c>
      <c r="BA3" s="5" t="s">
        <v>99</v>
      </c>
      <c r="BB3" s="5" t="s">
        <v>99</v>
      </c>
      <c r="BC3" s="5" t="s">
        <v>99</v>
      </c>
      <c r="BD3" s="5" t="s">
        <v>99</v>
      </c>
      <c r="BE3" s="5" t="s">
        <v>99</v>
      </c>
      <c r="BF3" s="5" t="s">
        <v>99</v>
      </c>
      <c r="BG3" s="5" t="s">
        <v>99</v>
      </c>
      <c r="BH3" s="5" t="s">
        <v>99</v>
      </c>
    </row>
    <row r="5" spans="1:60" x14ac:dyDescent="0.35">
      <c r="A5" s="5" t="s">
        <v>136</v>
      </c>
      <c r="B5" s="10">
        <v>0.45924600845970226</v>
      </c>
      <c r="C5" s="10" t="s">
        <v>38</v>
      </c>
      <c r="D5" s="2">
        <v>528.98953831122242</v>
      </c>
      <c r="E5" s="2">
        <v>861.87270328470254</v>
      </c>
      <c r="F5" s="10" t="s">
        <v>38</v>
      </c>
      <c r="G5" s="9">
        <v>369.39868794727784</v>
      </c>
      <c r="H5" s="2">
        <v>831.46759086523105</v>
      </c>
      <c r="I5" s="10" t="s">
        <v>38</v>
      </c>
      <c r="J5" s="10" t="s">
        <v>38</v>
      </c>
      <c r="K5" s="9">
        <v>53.182979215894306</v>
      </c>
      <c r="L5" s="10">
        <v>2.5188906019415649</v>
      </c>
      <c r="M5" s="9">
        <v>18.389676308227809</v>
      </c>
      <c r="N5" s="2">
        <v>918831.96916103968</v>
      </c>
      <c r="O5" s="9">
        <v>98.418016482695094</v>
      </c>
      <c r="P5" s="2">
        <v>7505.9035436195654</v>
      </c>
      <c r="Q5" s="2">
        <v>209885.71755138924</v>
      </c>
      <c r="R5" s="2">
        <v>481.43336195278681</v>
      </c>
      <c r="S5" s="10">
        <v>4.9758659182095597</v>
      </c>
      <c r="T5" s="9">
        <v>45.124954171189536</v>
      </c>
      <c r="U5" s="10">
        <v>5.4877638305958332</v>
      </c>
      <c r="V5" s="9">
        <v>15.272764527939692</v>
      </c>
      <c r="W5" s="10">
        <v>8.713306032222869</v>
      </c>
      <c r="X5" s="10" t="s">
        <v>38</v>
      </c>
      <c r="Y5" s="10">
        <v>0.42542321895411883</v>
      </c>
      <c r="Z5" s="10" t="s">
        <v>38</v>
      </c>
      <c r="AA5" s="10">
        <v>0.60830116907158971</v>
      </c>
      <c r="AB5" s="9">
        <v>12.833331271554956</v>
      </c>
      <c r="AC5" s="10">
        <v>3.8776421010288682</v>
      </c>
      <c r="AD5" s="10">
        <v>4.6087517936676541</v>
      </c>
      <c r="AE5" s="10">
        <v>0.51600181651440868</v>
      </c>
      <c r="AF5" s="10" t="s">
        <v>38</v>
      </c>
      <c r="AG5" s="10">
        <v>2.5654178834797801</v>
      </c>
      <c r="AH5" s="10">
        <v>0.45980460016538544</v>
      </c>
      <c r="AI5" s="10" t="s">
        <v>38</v>
      </c>
      <c r="AJ5" s="10" t="s">
        <v>38</v>
      </c>
      <c r="AK5" s="9">
        <v>11.716827261464653</v>
      </c>
      <c r="AL5" s="10" t="s">
        <v>38</v>
      </c>
      <c r="AM5" s="10" t="s">
        <v>38</v>
      </c>
      <c r="AN5" s="10" t="s">
        <v>38</v>
      </c>
      <c r="AO5" s="10" t="s">
        <v>38</v>
      </c>
      <c r="AP5" s="10" t="s">
        <v>38</v>
      </c>
      <c r="AQ5" s="10" t="s">
        <v>38</v>
      </c>
      <c r="AR5" s="10" t="s">
        <v>38</v>
      </c>
      <c r="AS5" s="10" t="s">
        <v>38</v>
      </c>
      <c r="AT5" s="10" t="s">
        <v>38</v>
      </c>
      <c r="AU5" s="10" t="s">
        <v>38</v>
      </c>
      <c r="AV5" s="10" t="s">
        <v>38</v>
      </c>
      <c r="AW5" s="10" t="s">
        <v>38</v>
      </c>
      <c r="AX5" s="10" t="s">
        <v>38</v>
      </c>
      <c r="AY5" s="10" t="s">
        <v>38</v>
      </c>
      <c r="AZ5" s="10">
        <v>1.2300273546353186</v>
      </c>
      <c r="BA5" s="10" t="s">
        <v>38</v>
      </c>
      <c r="BB5" s="10">
        <v>0.50140863505226752</v>
      </c>
      <c r="BC5" s="10">
        <v>3.3500478574014214</v>
      </c>
      <c r="BD5" s="10" t="s">
        <v>38</v>
      </c>
      <c r="BE5" s="10">
        <v>2.0131567386553906</v>
      </c>
      <c r="BF5" s="10" t="s">
        <v>38</v>
      </c>
      <c r="BG5" s="10" t="s">
        <v>38</v>
      </c>
      <c r="BH5" s="10" t="s">
        <v>38</v>
      </c>
    </row>
    <row r="6" spans="1:60" x14ac:dyDescent="0.35">
      <c r="A6" s="5" t="s">
        <v>137</v>
      </c>
      <c r="B6" s="10" t="s">
        <v>38</v>
      </c>
      <c r="C6" s="10" t="s">
        <v>38</v>
      </c>
      <c r="D6" s="2">
        <v>105.16805935606004</v>
      </c>
      <c r="E6" s="2">
        <v>174.20361042937603</v>
      </c>
      <c r="F6" s="10" t="s">
        <v>38</v>
      </c>
      <c r="G6" s="9">
        <v>75.174644442431386</v>
      </c>
      <c r="H6" s="2">
        <v>1068.1568062716065</v>
      </c>
      <c r="I6" s="10" t="s">
        <v>38</v>
      </c>
      <c r="J6" s="10" t="s">
        <v>38</v>
      </c>
      <c r="K6" s="9">
        <v>14.523005738534989</v>
      </c>
      <c r="L6" s="10">
        <v>1.6213084579225545</v>
      </c>
      <c r="M6" s="9">
        <v>23.02885787837311</v>
      </c>
      <c r="N6" s="2">
        <v>993208.63502531871</v>
      </c>
      <c r="O6" s="9">
        <v>25.1840945367919</v>
      </c>
      <c r="P6" s="2">
        <v>7004.6351688279046</v>
      </c>
      <c r="Q6" s="2">
        <v>199713.13323554254</v>
      </c>
      <c r="R6" s="2">
        <v>449.77792636886966</v>
      </c>
      <c r="S6" s="10">
        <v>4.7695409066578831</v>
      </c>
      <c r="T6" s="9">
        <v>48.150702284821691</v>
      </c>
      <c r="U6" s="10">
        <v>4.685136163023909</v>
      </c>
      <c r="V6" s="9">
        <v>14.137109456304293</v>
      </c>
      <c r="W6" s="10">
        <v>8.2268064785818549</v>
      </c>
      <c r="X6" s="10" t="s">
        <v>38</v>
      </c>
      <c r="Y6" s="10">
        <v>0.13521573976415732</v>
      </c>
      <c r="Z6" s="10" t="s">
        <v>38</v>
      </c>
      <c r="AA6" s="10">
        <v>0.14762549133974082</v>
      </c>
      <c r="AB6" s="9">
        <v>12.842658756935073</v>
      </c>
      <c r="AC6" s="10">
        <v>3.4043772312716838</v>
      </c>
      <c r="AD6" s="10">
        <v>4.0008496859916889</v>
      </c>
      <c r="AE6" s="10">
        <v>0.23766039998589114</v>
      </c>
      <c r="AF6" s="10" t="s">
        <v>38</v>
      </c>
      <c r="AG6" s="10">
        <v>5.6328635167424022</v>
      </c>
      <c r="AH6" s="10">
        <v>0.45772196869927412</v>
      </c>
      <c r="AI6" s="10" t="s">
        <v>38</v>
      </c>
      <c r="AJ6" s="10" t="s">
        <v>38</v>
      </c>
      <c r="AK6" s="10">
        <v>5.1183217259539688</v>
      </c>
      <c r="AL6" s="10" t="s">
        <v>38</v>
      </c>
      <c r="AM6" s="10" t="s">
        <v>38</v>
      </c>
      <c r="AN6" s="10" t="s">
        <v>38</v>
      </c>
      <c r="AO6" s="10" t="s">
        <v>38</v>
      </c>
      <c r="AP6" s="10" t="s">
        <v>38</v>
      </c>
      <c r="AQ6" s="10" t="s">
        <v>38</v>
      </c>
      <c r="AR6" s="10" t="s">
        <v>38</v>
      </c>
      <c r="AS6" s="10" t="s">
        <v>38</v>
      </c>
      <c r="AT6" s="10" t="s">
        <v>38</v>
      </c>
      <c r="AU6" s="10" t="s">
        <v>38</v>
      </c>
      <c r="AV6" s="10" t="s">
        <v>38</v>
      </c>
      <c r="AW6" s="10" t="s">
        <v>38</v>
      </c>
      <c r="AX6" s="10" t="s">
        <v>38</v>
      </c>
      <c r="AY6" s="10" t="s">
        <v>38</v>
      </c>
      <c r="AZ6" s="10">
        <v>0.7854205167441588</v>
      </c>
      <c r="BA6" s="10" t="s">
        <v>38</v>
      </c>
      <c r="BB6" s="10">
        <v>0.45623589653923491</v>
      </c>
      <c r="BC6" s="10">
        <v>3.1812037497035441</v>
      </c>
      <c r="BD6" s="10" t="s">
        <v>38</v>
      </c>
      <c r="BE6" s="10">
        <v>1.6401759514147058</v>
      </c>
      <c r="BF6" s="10" t="s">
        <v>38</v>
      </c>
      <c r="BG6" s="10" t="s">
        <v>38</v>
      </c>
      <c r="BH6" s="10" t="s">
        <v>38</v>
      </c>
    </row>
    <row r="7" spans="1:60" x14ac:dyDescent="0.35">
      <c r="A7" s="5" t="s">
        <v>138</v>
      </c>
      <c r="B7" s="10">
        <v>0.13088656935973383</v>
      </c>
      <c r="C7" s="10" t="s">
        <v>38</v>
      </c>
      <c r="D7" s="2">
        <v>149.54539682151963</v>
      </c>
      <c r="E7" s="2">
        <v>260.33157995666176</v>
      </c>
      <c r="F7" s="10" t="s">
        <v>38</v>
      </c>
      <c r="G7" s="9">
        <v>72.901669082344412</v>
      </c>
      <c r="H7" s="2">
        <v>888.63126143380464</v>
      </c>
      <c r="I7" s="10" t="s">
        <v>38</v>
      </c>
      <c r="J7" s="10" t="s">
        <v>38</v>
      </c>
      <c r="K7" s="9">
        <v>18.743262284804942</v>
      </c>
      <c r="L7" s="10">
        <v>1.1359241290541593</v>
      </c>
      <c r="M7" s="9">
        <v>18.848144143000876</v>
      </c>
      <c r="N7" s="2">
        <v>952675.41352805251</v>
      </c>
      <c r="O7" s="9">
        <v>23.926140647830678</v>
      </c>
      <c r="P7" s="2">
        <v>7331.3266882682001</v>
      </c>
      <c r="Q7" s="2">
        <v>206303.20332872754</v>
      </c>
      <c r="R7" s="2">
        <v>520.85961783212099</v>
      </c>
      <c r="S7" s="10">
        <v>4.7816326063783556</v>
      </c>
      <c r="T7" s="9">
        <v>45.228633395991636</v>
      </c>
      <c r="U7" s="10">
        <v>5.0347689653163634</v>
      </c>
      <c r="V7" s="9">
        <v>16.847022264401225</v>
      </c>
      <c r="W7" s="10">
        <v>6.6584894078304124</v>
      </c>
      <c r="X7" s="10" t="s">
        <v>38</v>
      </c>
      <c r="Y7" s="10" t="s">
        <v>38</v>
      </c>
      <c r="Z7" s="10" t="s">
        <v>38</v>
      </c>
      <c r="AA7" s="10">
        <v>0.15069601602718533</v>
      </c>
      <c r="AB7" s="9">
        <v>16.262126443244867</v>
      </c>
      <c r="AC7" s="10">
        <v>3.6209142257861373</v>
      </c>
      <c r="AD7" s="10">
        <v>4.137218184528801</v>
      </c>
      <c r="AE7" s="10">
        <v>0.17996799054707066</v>
      </c>
      <c r="AF7" s="10" t="s">
        <v>38</v>
      </c>
      <c r="AG7" s="10">
        <v>2.3601934185123992</v>
      </c>
      <c r="AH7" s="10">
        <v>3.4543176829704043</v>
      </c>
      <c r="AI7" s="10" t="s">
        <v>38</v>
      </c>
      <c r="AJ7" s="10" t="s">
        <v>38</v>
      </c>
      <c r="AK7" s="10">
        <v>0.9251800336622229</v>
      </c>
      <c r="AL7" s="10" t="s">
        <v>38</v>
      </c>
      <c r="AM7" s="10" t="s">
        <v>38</v>
      </c>
      <c r="AN7" s="10" t="s">
        <v>38</v>
      </c>
      <c r="AO7" s="10" t="s">
        <v>38</v>
      </c>
      <c r="AP7" s="10" t="s">
        <v>38</v>
      </c>
      <c r="AQ7" s="10" t="s">
        <v>38</v>
      </c>
      <c r="AR7" s="10" t="s">
        <v>38</v>
      </c>
      <c r="AS7" s="10" t="s">
        <v>38</v>
      </c>
      <c r="AT7" s="10" t="s">
        <v>38</v>
      </c>
      <c r="AU7" s="10" t="s">
        <v>38</v>
      </c>
      <c r="AV7" s="10" t="s">
        <v>38</v>
      </c>
      <c r="AW7" s="10" t="s">
        <v>38</v>
      </c>
      <c r="AX7" s="10" t="s">
        <v>38</v>
      </c>
      <c r="AY7" s="10" t="s">
        <v>38</v>
      </c>
      <c r="AZ7" s="10">
        <v>0.67796608434644434</v>
      </c>
      <c r="BA7" s="10" t="s">
        <v>38</v>
      </c>
      <c r="BB7" s="10">
        <v>0.46736869450099289</v>
      </c>
      <c r="BC7" s="10">
        <v>3.2522182417335519</v>
      </c>
      <c r="BD7" s="10" t="s">
        <v>38</v>
      </c>
      <c r="BE7" s="10">
        <v>1.671629593892783</v>
      </c>
      <c r="BF7" s="10" t="s">
        <v>38</v>
      </c>
      <c r="BG7" s="10" t="s">
        <v>38</v>
      </c>
      <c r="BH7" s="10" t="s">
        <v>38</v>
      </c>
    </row>
    <row r="8" spans="1:60" x14ac:dyDescent="0.35">
      <c r="A8" s="5" t="s">
        <v>139</v>
      </c>
      <c r="B8" s="10" t="s">
        <v>38</v>
      </c>
      <c r="C8" s="10" t="s">
        <v>38</v>
      </c>
      <c r="D8" s="2">
        <v>99.804802833458012</v>
      </c>
      <c r="E8" s="2">
        <v>205.94845802085513</v>
      </c>
      <c r="F8" s="10" t="s">
        <v>38</v>
      </c>
      <c r="G8" s="9">
        <v>46.895296222483921</v>
      </c>
      <c r="H8" s="2">
        <v>1296.0970866138516</v>
      </c>
      <c r="I8" s="10" t="s">
        <v>38</v>
      </c>
      <c r="J8" s="10" t="s">
        <v>38</v>
      </c>
      <c r="K8" s="9">
        <v>14.551961903843376</v>
      </c>
      <c r="L8" s="10">
        <v>2.5175192482684809</v>
      </c>
      <c r="M8" s="9">
        <v>23.116764895169553</v>
      </c>
      <c r="N8" s="2">
        <v>970224.16469543148</v>
      </c>
      <c r="O8" s="9">
        <v>21.653369597191478</v>
      </c>
      <c r="P8" s="2">
        <v>7048.9957480379817</v>
      </c>
      <c r="Q8" s="2">
        <v>193376.56333326784</v>
      </c>
      <c r="R8" s="2">
        <v>440.22865330893842</v>
      </c>
      <c r="S8" s="10">
        <v>4.7633446333886909</v>
      </c>
      <c r="T8" s="9">
        <v>47.033519049005847</v>
      </c>
      <c r="U8" s="10">
        <v>4.6911889749144908</v>
      </c>
      <c r="V8" s="9">
        <v>14.210459361671152</v>
      </c>
      <c r="W8" s="10">
        <v>8.2389522041631835</v>
      </c>
      <c r="X8" s="10" t="s">
        <v>38</v>
      </c>
      <c r="Y8" s="10">
        <v>0.43746954161082524</v>
      </c>
      <c r="Z8" s="10" t="s">
        <v>38</v>
      </c>
      <c r="AA8" s="10">
        <v>0.12174645601399842</v>
      </c>
      <c r="AB8" s="9">
        <v>13.891450554805818</v>
      </c>
      <c r="AC8" s="10">
        <v>3.4219852840823375</v>
      </c>
      <c r="AD8" s="10">
        <v>3.9548022772590894</v>
      </c>
      <c r="AE8" s="10">
        <v>0.83808807449472689</v>
      </c>
      <c r="AF8" s="10" t="s">
        <v>38</v>
      </c>
      <c r="AG8" s="10">
        <v>2.1137185379168844</v>
      </c>
      <c r="AH8" s="10">
        <v>1.0310692883321593</v>
      </c>
      <c r="AI8" s="10" t="s">
        <v>38</v>
      </c>
      <c r="AJ8" s="10" t="s">
        <v>38</v>
      </c>
      <c r="AK8" s="9">
        <v>25.505232155813644</v>
      </c>
      <c r="AL8" s="10" t="s">
        <v>38</v>
      </c>
      <c r="AM8" s="10" t="s">
        <v>38</v>
      </c>
      <c r="AN8" s="10" t="s">
        <v>38</v>
      </c>
      <c r="AO8" s="10" t="s">
        <v>38</v>
      </c>
      <c r="AP8" s="10" t="s">
        <v>38</v>
      </c>
      <c r="AQ8" s="10" t="s">
        <v>38</v>
      </c>
      <c r="AR8" s="10" t="s">
        <v>38</v>
      </c>
      <c r="AS8" s="10" t="s">
        <v>38</v>
      </c>
      <c r="AT8" s="10" t="s">
        <v>38</v>
      </c>
      <c r="AU8" s="10" t="s">
        <v>38</v>
      </c>
      <c r="AV8" s="10" t="s">
        <v>38</v>
      </c>
      <c r="AW8" s="10" t="s">
        <v>38</v>
      </c>
      <c r="AX8" s="10" t="s">
        <v>38</v>
      </c>
      <c r="AY8" s="10" t="s">
        <v>38</v>
      </c>
      <c r="AZ8" s="10">
        <v>0.74309099702400006</v>
      </c>
      <c r="BA8" s="10" t="s">
        <v>38</v>
      </c>
      <c r="BB8" s="10">
        <v>0.43905681349835762</v>
      </c>
      <c r="BC8" s="10">
        <v>3.035522324716339</v>
      </c>
      <c r="BD8" s="10" t="s">
        <v>38</v>
      </c>
      <c r="BE8" s="10">
        <v>1.7138143428782247</v>
      </c>
      <c r="BF8" s="10" t="s">
        <v>38</v>
      </c>
      <c r="BG8" s="10" t="s">
        <v>38</v>
      </c>
      <c r="BH8" s="10" t="s">
        <v>38</v>
      </c>
    </row>
    <row r="9" spans="1:60" x14ac:dyDescent="0.35">
      <c r="A9" s="5" t="s">
        <v>140</v>
      </c>
      <c r="B9" s="9">
        <v>35.760198484247596</v>
      </c>
      <c r="C9" s="9">
        <v>1.0624363926184783</v>
      </c>
      <c r="D9" s="9" t="s">
        <v>38</v>
      </c>
      <c r="E9" s="2">
        <v>20969.779194974479</v>
      </c>
      <c r="F9" s="2">
        <v>5525.0744459038988</v>
      </c>
      <c r="G9" s="2">
        <v>68964.76193826065</v>
      </c>
      <c r="H9" s="2">
        <v>1238.6495467366126</v>
      </c>
      <c r="I9" s="2">
        <v>42638.81508600415</v>
      </c>
      <c r="J9" s="2">
        <v>12636.668449504328</v>
      </c>
      <c r="K9" s="2">
        <v>3493.0726815656399</v>
      </c>
      <c r="L9" s="9">
        <v>49.179233032139088</v>
      </c>
      <c r="M9" s="9">
        <v>17.472048057232328</v>
      </c>
      <c r="N9" s="2">
        <v>41074.724973553501</v>
      </c>
      <c r="O9" s="2">
        <v>283.37100131733376</v>
      </c>
      <c r="P9" s="10">
        <v>7.3871081935447807</v>
      </c>
      <c r="Q9" s="9">
        <v>14.148773675253199</v>
      </c>
      <c r="R9" s="9">
        <v>44.004225000228786</v>
      </c>
      <c r="S9" s="9">
        <v>106.43709329399749</v>
      </c>
      <c r="T9" s="9">
        <v>24.769477152696872</v>
      </c>
      <c r="U9" s="10">
        <v>2.4594078307492939</v>
      </c>
      <c r="V9" s="10">
        <v>2.0494578020865406</v>
      </c>
      <c r="W9" s="9">
        <v>3.7808100672642784</v>
      </c>
      <c r="X9" s="2">
        <v>215.65847463378913</v>
      </c>
      <c r="Y9" s="2">
        <v>185.50486610613683</v>
      </c>
      <c r="Z9" s="9">
        <v>18.564665007281331</v>
      </c>
      <c r="AA9" s="9">
        <v>22.423243176437232</v>
      </c>
      <c r="AB9" s="10">
        <v>2.1945852531871717</v>
      </c>
      <c r="AC9" s="10" t="s">
        <v>38</v>
      </c>
      <c r="AD9" s="10">
        <v>1.1973812948309432</v>
      </c>
      <c r="AE9" s="9">
        <v>10.273223584354932</v>
      </c>
      <c r="AF9" s="10" t="s">
        <v>38</v>
      </c>
      <c r="AG9" s="10">
        <v>5.8998049019407768</v>
      </c>
      <c r="AH9" s="10">
        <v>0.33387675226445518</v>
      </c>
      <c r="AI9" s="10" t="s">
        <v>38</v>
      </c>
      <c r="AJ9" s="10">
        <v>1.0490513146518843</v>
      </c>
      <c r="AK9" s="2">
        <v>1214.8318077240287</v>
      </c>
      <c r="AL9" s="2">
        <v>162.76648385490245</v>
      </c>
      <c r="AM9" s="2">
        <v>401.40822373207271</v>
      </c>
      <c r="AN9" s="9">
        <v>49.285480219383366</v>
      </c>
      <c r="AO9" s="2">
        <v>186.54669052451112</v>
      </c>
      <c r="AP9" s="9">
        <v>24.100556223417708</v>
      </c>
      <c r="AQ9" s="10">
        <v>2.5441567994974017</v>
      </c>
      <c r="AR9" s="9">
        <v>14.234429876483601</v>
      </c>
      <c r="AS9" s="10">
        <v>1.5300888721872901</v>
      </c>
      <c r="AT9" s="10">
        <v>4.9403345432124341</v>
      </c>
      <c r="AU9" s="10">
        <v>0.79761277837095801</v>
      </c>
      <c r="AV9" s="10">
        <v>2.3723946968357787</v>
      </c>
      <c r="AW9" s="10">
        <v>0.21367947917258087</v>
      </c>
      <c r="AX9" s="10">
        <v>1.2868467000027628</v>
      </c>
      <c r="AY9" s="10">
        <v>0.1270658748893479</v>
      </c>
      <c r="AZ9" s="10">
        <v>0.40176947670742941</v>
      </c>
      <c r="BA9" s="10" t="s">
        <v>38</v>
      </c>
      <c r="BB9" s="10" t="s">
        <v>38</v>
      </c>
      <c r="BC9" s="10" t="s">
        <v>38</v>
      </c>
      <c r="BD9" s="10">
        <v>1.1954756749655768</v>
      </c>
      <c r="BE9" s="10"/>
      <c r="BF9" s="9">
        <v>38.703286179277882</v>
      </c>
      <c r="BG9" s="9">
        <v>96.701443451172608</v>
      </c>
      <c r="BH9" s="10">
        <v>2.0613178692651646</v>
      </c>
    </row>
    <row r="10" spans="1:60" s="8" customFormat="1" ht="13" x14ac:dyDescent="0.3">
      <c r="A10" s="8" t="s">
        <v>100</v>
      </c>
      <c r="B10" s="8">
        <v>36</v>
      </c>
      <c r="C10" s="8">
        <v>1.5</v>
      </c>
      <c r="E10" s="8">
        <v>20600</v>
      </c>
      <c r="F10" s="8">
        <v>5800</v>
      </c>
      <c r="G10" s="8">
        <v>78800</v>
      </c>
      <c r="H10" s="8">
        <v>1300</v>
      </c>
      <c r="I10" s="8">
        <v>44800</v>
      </c>
      <c r="J10" s="8">
        <v>15000</v>
      </c>
      <c r="K10" s="8">
        <v>4000</v>
      </c>
      <c r="L10" s="8">
        <v>52</v>
      </c>
      <c r="M10" s="8">
        <v>20</v>
      </c>
      <c r="N10" s="11">
        <v>34300</v>
      </c>
      <c r="O10" s="8">
        <v>320</v>
      </c>
      <c r="P10" s="12">
        <v>7.3</v>
      </c>
      <c r="Q10" s="8">
        <v>17</v>
      </c>
      <c r="R10" s="8">
        <v>43</v>
      </c>
      <c r="S10" s="8">
        <v>120</v>
      </c>
      <c r="T10" s="8">
        <v>22</v>
      </c>
      <c r="W10" s="14"/>
      <c r="X10" s="8">
        <v>245</v>
      </c>
      <c r="Y10" s="8">
        <v>240</v>
      </c>
      <c r="Z10" s="8">
        <v>28</v>
      </c>
      <c r="AA10" s="8">
        <v>27</v>
      </c>
      <c r="AB10" s="8">
        <v>2.1</v>
      </c>
      <c r="AJ10" s="8">
        <v>1.2</v>
      </c>
      <c r="AK10" s="8">
        <v>1340</v>
      </c>
      <c r="AL10" s="8">
        <v>180</v>
      </c>
      <c r="AM10" s="8">
        <v>410</v>
      </c>
      <c r="AN10" s="8">
        <v>51</v>
      </c>
      <c r="AO10" s="8">
        <v>200</v>
      </c>
      <c r="AP10" s="8">
        <v>27</v>
      </c>
      <c r="AQ10" s="8">
        <v>2.2999999999999998</v>
      </c>
      <c r="AR10" s="8">
        <v>12</v>
      </c>
      <c r="AT10" s="8">
        <v>6.1</v>
      </c>
      <c r="AU10" s="8">
        <v>1</v>
      </c>
      <c r="AV10" s="8">
        <v>2.2000000000000002</v>
      </c>
      <c r="AW10" s="8">
        <v>0.28999999999999998</v>
      </c>
      <c r="AX10" s="8">
        <v>1.6</v>
      </c>
      <c r="AY10" s="8">
        <v>0.23</v>
      </c>
      <c r="AZ10" s="14"/>
      <c r="BA10" s="13"/>
      <c r="BD10" s="8">
        <v>1.1000000000000001</v>
      </c>
      <c r="BF10" s="8">
        <v>42</v>
      </c>
      <c r="BG10" s="8">
        <v>105</v>
      </c>
      <c r="BH10" s="8">
        <v>2.4</v>
      </c>
    </row>
    <row r="11" spans="1:60" s="8" customFormat="1" ht="13" x14ac:dyDescent="0.3">
      <c r="A11" s="8" t="s">
        <v>4</v>
      </c>
      <c r="B11" s="14">
        <f>B9/B10*100</f>
        <v>99.333884678465552</v>
      </c>
      <c r="C11" s="14">
        <f>C9/C10*100</f>
        <v>70.829092841231883</v>
      </c>
      <c r="D11" s="14"/>
      <c r="E11" s="14">
        <f t="shared" ref="E11:Q11" si="0">E9/E10*100</f>
        <v>101.79504463579845</v>
      </c>
      <c r="F11" s="14">
        <f t="shared" si="0"/>
        <v>95.259904239722388</v>
      </c>
      <c r="G11" s="14">
        <f t="shared" si="0"/>
        <v>87.518733424188639</v>
      </c>
      <c r="H11" s="14">
        <f t="shared" si="0"/>
        <v>95.280734364354814</v>
      </c>
      <c r="I11" s="14">
        <f t="shared" si="0"/>
        <v>95.175926531259265</v>
      </c>
      <c r="J11" s="14">
        <f t="shared" si="0"/>
        <v>84.244456330028854</v>
      </c>
      <c r="K11" s="14">
        <f t="shared" si="0"/>
        <v>87.326817039140991</v>
      </c>
      <c r="L11" s="14">
        <f t="shared" si="0"/>
        <v>94.575448138729016</v>
      </c>
      <c r="M11" s="14">
        <f t="shared" si="0"/>
        <v>87.360240286161641</v>
      </c>
      <c r="N11" s="14">
        <f t="shared" si="0"/>
        <v>119.75138476254665</v>
      </c>
      <c r="O11" s="14">
        <f t="shared" si="0"/>
        <v>88.553437911666805</v>
      </c>
      <c r="P11" s="14">
        <f t="shared" si="0"/>
        <v>101.19326292527097</v>
      </c>
      <c r="Q11" s="14">
        <f t="shared" si="0"/>
        <v>83.22808044266587</v>
      </c>
      <c r="R11" s="14">
        <f>R9/R10*100</f>
        <v>102.33540697727625</v>
      </c>
      <c r="S11" s="14">
        <f>S9/S10*100</f>
        <v>88.697577744997915</v>
      </c>
      <c r="T11" s="14">
        <f>T9/T10*100</f>
        <v>112.58853251225851</v>
      </c>
      <c r="U11" s="14"/>
      <c r="V11" s="14"/>
      <c r="W11" s="14"/>
      <c r="X11" s="14">
        <f t="shared" ref="X11:AB11" si="1">X9/X10*100</f>
        <v>88.023867197464938</v>
      </c>
      <c r="Y11" s="14">
        <f t="shared" si="1"/>
        <v>77.293694210890351</v>
      </c>
      <c r="Z11" s="14">
        <f t="shared" si="1"/>
        <v>66.302375026004754</v>
      </c>
      <c r="AA11" s="14">
        <f t="shared" si="1"/>
        <v>83.049048801619378</v>
      </c>
      <c r="AB11" s="14">
        <f t="shared" si="1"/>
        <v>104.50405967557961</v>
      </c>
      <c r="AC11" s="14"/>
      <c r="AD11" s="14"/>
      <c r="AE11" s="14"/>
      <c r="AF11" s="14"/>
      <c r="AG11" s="14"/>
      <c r="AH11" s="14"/>
      <c r="AI11" s="14"/>
      <c r="AJ11" s="14">
        <f t="shared" ref="AJ11:AR11" si="2">AJ9/AJ10*100</f>
        <v>87.42094288765702</v>
      </c>
      <c r="AK11" s="14">
        <f t="shared" si="2"/>
        <v>90.65909012865886</v>
      </c>
      <c r="AL11" s="14">
        <f t="shared" si="2"/>
        <v>90.425824363834693</v>
      </c>
      <c r="AM11" s="14">
        <f t="shared" si="2"/>
        <v>97.90444481270066</v>
      </c>
      <c r="AN11" s="14">
        <f t="shared" si="2"/>
        <v>96.638196508594831</v>
      </c>
      <c r="AO11" s="14">
        <f t="shared" si="2"/>
        <v>93.27334526225556</v>
      </c>
      <c r="AP11" s="14">
        <f t="shared" si="2"/>
        <v>89.26131934599151</v>
      </c>
      <c r="AQ11" s="14">
        <f t="shared" si="2"/>
        <v>110.61551302162617</v>
      </c>
      <c r="AR11" s="14">
        <f t="shared" si="2"/>
        <v>118.62024897069668</v>
      </c>
      <c r="AS11" s="14"/>
      <c r="AT11" s="14">
        <f t="shared" ref="AT11:AY11" si="3">AT9/AT10*100</f>
        <v>80.989090872334984</v>
      </c>
      <c r="AU11" s="14">
        <f t="shared" si="3"/>
        <v>79.761277837095804</v>
      </c>
      <c r="AV11" s="14">
        <f t="shared" si="3"/>
        <v>107.83612258344448</v>
      </c>
      <c r="AW11" s="14">
        <f t="shared" si="3"/>
        <v>73.682579025027891</v>
      </c>
      <c r="AX11" s="14">
        <f t="shared" si="3"/>
        <v>80.427918750172665</v>
      </c>
      <c r="AY11" s="14">
        <f t="shared" si="3"/>
        <v>55.246032560586045</v>
      </c>
      <c r="AZ11" s="14"/>
      <c r="BA11" s="14"/>
      <c r="BB11" s="14"/>
      <c r="BC11" s="14"/>
      <c r="BD11" s="14">
        <f>BD9/BD10*100</f>
        <v>108.67960681505242</v>
      </c>
      <c r="BE11" s="14"/>
      <c r="BF11" s="14">
        <f>BF9/BF10*100</f>
        <v>92.150681379233063</v>
      </c>
      <c r="BG11" s="14">
        <f>BG9/BG10*100</f>
        <v>92.096612810640579</v>
      </c>
      <c r="BH11" s="14">
        <f>BH9/BH10*100</f>
        <v>85.888244552715193</v>
      </c>
    </row>
    <row r="13" spans="1:60" x14ac:dyDescent="0.35">
      <c r="B13" t="s">
        <v>155</v>
      </c>
    </row>
    <row r="14" spans="1:60" x14ac:dyDescent="0.35">
      <c r="E14" s="43"/>
    </row>
    <row r="17" spans="1:4" x14ac:dyDescent="0.35">
      <c r="A17" s="5" t="s">
        <v>141</v>
      </c>
      <c r="B17" s="30" t="s">
        <v>146</v>
      </c>
      <c r="C17" s="5"/>
      <c r="D17" s="5"/>
    </row>
    <row r="18" spans="1:4" x14ac:dyDescent="0.35">
      <c r="A18" s="5" t="s">
        <v>5</v>
      </c>
      <c r="B18" s="5"/>
      <c r="C18" s="5" t="s">
        <v>7</v>
      </c>
      <c r="D18" s="5" t="s">
        <v>52</v>
      </c>
    </row>
    <row r="19" spans="1:4" x14ac:dyDescent="0.35">
      <c r="A19" s="5" t="s">
        <v>142</v>
      </c>
      <c r="B19" s="5"/>
      <c r="C19" s="5">
        <v>0.03</v>
      </c>
      <c r="D19" s="5">
        <v>0.06</v>
      </c>
    </row>
    <row r="20" spans="1:4" x14ac:dyDescent="0.35">
      <c r="A20" s="5" t="s">
        <v>98</v>
      </c>
      <c r="B20" s="5"/>
      <c r="C20" s="5" t="s">
        <v>99</v>
      </c>
      <c r="D20" s="5" t="s">
        <v>99</v>
      </c>
    </row>
    <row r="21" spans="1:4" x14ac:dyDescent="0.35">
      <c r="A21" s="5"/>
      <c r="B21" s="5"/>
      <c r="C21" s="5"/>
      <c r="D21" s="5"/>
    </row>
    <row r="22" spans="1:4" x14ac:dyDescent="0.35">
      <c r="A22" s="5" t="s">
        <v>136</v>
      </c>
      <c r="B22" s="5"/>
      <c r="C22" s="2">
        <v>7763.6136361268464</v>
      </c>
      <c r="D22" s="2">
        <v>217817.36066479317</v>
      </c>
    </row>
    <row r="23" spans="1:4" x14ac:dyDescent="0.35">
      <c r="A23" s="5" t="s">
        <v>137</v>
      </c>
      <c r="B23" s="5"/>
      <c r="C23" s="2">
        <v>7189.5836126359254</v>
      </c>
      <c r="D23" s="2">
        <v>202331.89313559799</v>
      </c>
    </row>
    <row r="24" spans="1:4" x14ac:dyDescent="0.35">
      <c r="A24" s="5" t="s">
        <v>138</v>
      </c>
      <c r="B24" s="5"/>
      <c r="C24" s="2">
        <v>7476.6312940941634</v>
      </c>
      <c r="D24" s="2">
        <v>212546.28044905525</v>
      </c>
    </row>
    <row r="25" spans="1:4" x14ac:dyDescent="0.35">
      <c r="A25" s="5" t="s">
        <v>139</v>
      </c>
      <c r="B25" s="5"/>
      <c r="C25" s="2">
        <v>7365.0361004583774</v>
      </c>
      <c r="D25" s="2">
        <v>204860.35358030722</v>
      </c>
    </row>
    <row r="26" spans="1:4" x14ac:dyDescent="0.35">
      <c r="A26" s="5" t="s">
        <v>143</v>
      </c>
      <c r="B26" s="5"/>
      <c r="C26" s="2">
        <v>7193.8920677609622</v>
      </c>
      <c r="D26" s="2">
        <v>202088.82427886743</v>
      </c>
    </row>
    <row r="27" spans="1:4" x14ac:dyDescent="0.35">
      <c r="A27" s="5" t="s">
        <v>144</v>
      </c>
      <c r="B27" s="5"/>
      <c r="C27" s="2">
        <v>7257.5754316608936</v>
      </c>
      <c r="D27" s="2">
        <v>203025.61355301036</v>
      </c>
    </row>
    <row r="28" spans="1:4" x14ac:dyDescent="0.35">
      <c r="A28" s="5" t="s">
        <v>145</v>
      </c>
      <c r="B28" s="5"/>
      <c r="C28" s="2">
        <v>4131.7943108640038</v>
      </c>
      <c r="D28" s="2">
        <v>52018.891787162669</v>
      </c>
    </row>
    <row r="29" spans="1:4" x14ac:dyDescent="0.35">
      <c r="A29" s="6" t="s">
        <v>3</v>
      </c>
      <c r="B29" s="6"/>
      <c r="C29" s="6">
        <v>4540</v>
      </c>
      <c r="D29" s="6">
        <v>56500</v>
      </c>
    </row>
    <row r="30" spans="1:4" x14ac:dyDescent="0.35">
      <c r="A30" s="6" t="s">
        <v>4</v>
      </c>
      <c r="B30" s="7"/>
      <c r="C30" s="7">
        <f t="shared" ref="C30:D30" si="4">C28/C29*100</f>
        <v>91.008685261321659</v>
      </c>
      <c r="D30" s="7">
        <f t="shared" si="4"/>
        <v>92.068835021526851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O137"/>
  <sheetViews>
    <sheetView tabSelected="1" topLeftCell="A100" workbookViewId="0">
      <selection activeCell="I128" sqref="I128"/>
    </sheetView>
  </sheetViews>
  <sheetFormatPr defaultRowHeight="14.5" x14ac:dyDescent="0.35"/>
  <cols>
    <col min="1" max="1" width="27" customWidth="1"/>
    <col min="2" max="2" width="9" customWidth="1"/>
    <col min="4" max="4" width="12.81640625" customWidth="1"/>
    <col min="5" max="5" width="13.1796875" customWidth="1"/>
    <col min="6" max="6" width="13.81640625" customWidth="1"/>
    <col min="7" max="7" width="10.54296875" customWidth="1"/>
    <col min="8" max="8" width="10.81640625" customWidth="1"/>
    <col min="10" max="10" width="11.453125" customWidth="1"/>
    <col min="11" max="11" width="10.81640625" customWidth="1"/>
    <col min="28" max="28" width="31.7265625" customWidth="1"/>
  </cols>
  <sheetData>
    <row r="1" spans="1:93" x14ac:dyDescent="0.35">
      <c r="A1" s="44" t="s">
        <v>152</v>
      </c>
    </row>
    <row r="2" spans="1:93" x14ac:dyDescent="0.35">
      <c r="A2" s="30" t="s">
        <v>123</v>
      </c>
      <c r="C2" s="17"/>
      <c r="D2" s="17"/>
      <c r="E2" s="17"/>
      <c r="F2" s="17"/>
      <c r="G2" s="17"/>
      <c r="H2" s="17"/>
      <c r="I2" s="17"/>
      <c r="J2" s="17"/>
      <c r="K2" s="17"/>
      <c r="L2" s="17"/>
      <c r="M2" s="17"/>
      <c r="N2" s="17"/>
      <c r="O2" s="17"/>
      <c r="P2" s="17"/>
      <c r="Q2" s="17"/>
      <c r="R2" s="17"/>
      <c r="S2" s="17"/>
      <c r="T2" s="17"/>
      <c r="U2" s="17"/>
      <c r="V2" s="17"/>
      <c r="W2" s="17"/>
      <c r="X2" s="17"/>
      <c r="Y2" s="17"/>
      <c r="Z2" s="17"/>
      <c r="AA2" s="17"/>
      <c r="AB2" s="29" t="s">
        <v>154</v>
      </c>
    </row>
    <row r="3" spans="1:93" x14ac:dyDescent="0.35">
      <c r="A3" s="18" t="s">
        <v>5</v>
      </c>
      <c r="B3" s="18"/>
      <c r="C3" s="4" t="s">
        <v>6</v>
      </c>
      <c r="D3" s="4" t="s">
        <v>7</v>
      </c>
      <c r="E3" s="4" t="s">
        <v>15</v>
      </c>
      <c r="F3" s="4" t="s">
        <v>16</v>
      </c>
      <c r="G3" s="4" t="s">
        <v>17</v>
      </c>
      <c r="H3" s="4" t="s">
        <v>18</v>
      </c>
      <c r="I3" s="4" t="s">
        <v>8</v>
      </c>
      <c r="J3" s="4" t="s">
        <v>19</v>
      </c>
      <c r="K3" s="4" t="s">
        <v>20</v>
      </c>
      <c r="L3" s="4" t="s">
        <v>9</v>
      </c>
      <c r="M3" s="4" t="s">
        <v>21</v>
      </c>
      <c r="N3" s="4" t="s">
        <v>22</v>
      </c>
      <c r="O3" s="4" t="s">
        <v>23</v>
      </c>
      <c r="P3" s="4" t="s">
        <v>24</v>
      </c>
      <c r="Q3" s="4" t="s">
        <v>25</v>
      </c>
      <c r="R3" s="4" t="s">
        <v>26</v>
      </c>
      <c r="S3" s="4" t="s">
        <v>27</v>
      </c>
      <c r="T3" s="4" t="s">
        <v>10</v>
      </c>
      <c r="U3" s="4" t="s">
        <v>28</v>
      </c>
      <c r="V3" s="4" t="s">
        <v>29</v>
      </c>
      <c r="W3" s="4" t="s">
        <v>30</v>
      </c>
      <c r="X3" s="4" t="s">
        <v>31</v>
      </c>
      <c r="Y3" s="4" t="s">
        <v>32</v>
      </c>
      <c r="Z3" s="4" t="s">
        <v>33</v>
      </c>
      <c r="AA3" s="4" t="s">
        <v>14</v>
      </c>
      <c r="AB3" s="8" t="s">
        <v>5</v>
      </c>
      <c r="AC3" s="8" t="s">
        <v>39</v>
      </c>
      <c r="AD3" s="8" t="s">
        <v>40</v>
      </c>
      <c r="AE3" s="8" t="s">
        <v>41</v>
      </c>
      <c r="AF3" s="8" t="s">
        <v>42</v>
      </c>
      <c r="AG3" s="8" t="s">
        <v>43</v>
      </c>
      <c r="AH3" s="8" t="s">
        <v>44</v>
      </c>
      <c r="AI3" s="8" t="s">
        <v>45</v>
      </c>
      <c r="AJ3" s="8" t="s">
        <v>46</v>
      </c>
      <c r="AK3" s="8" t="s">
        <v>47</v>
      </c>
      <c r="AL3" s="8" t="s">
        <v>48</v>
      </c>
      <c r="AM3" s="8" t="s">
        <v>49</v>
      </c>
      <c r="AN3" s="8" t="s">
        <v>6</v>
      </c>
      <c r="AO3" s="8" t="s">
        <v>50</v>
      </c>
      <c r="AP3" s="8" t="s">
        <v>51</v>
      </c>
      <c r="AQ3" s="8" t="s">
        <v>7</v>
      </c>
      <c r="AR3" s="8" t="s">
        <v>52</v>
      </c>
      <c r="AS3" s="8" t="s">
        <v>53</v>
      </c>
      <c r="AT3" s="8" t="s">
        <v>54</v>
      </c>
      <c r="AU3" s="8" t="s">
        <v>8</v>
      </c>
      <c r="AV3" s="8" t="s">
        <v>55</v>
      </c>
      <c r="AW3" s="8" t="s">
        <v>9</v>
      </c>
      <c r="AX3" s="8" t="s">
        <v>56</v>
      </c>
      <c r="AY3" s="8" t="s">
        <v>57</v>
      </c>
      <c r="AZ3" s="8" t="s">
        <v>58</v>
      </c>
      <c r="BA3" s="8" t="s">
        <v>59</v>
      </c>
      <c r="BB3" s="8" t="s">
        <v>60</v>
      </c>
      <c r="BC3" s="8" t="s">
        <v>61</v>
      </c>
      <c r="BD3" s="8" t="s">
        <v>62</v>
      </c>
      <c r="BE3" s="8" t="s">
        <v>63</v>
      </c>
      <c r="BF3" s="5" t="s">
        <v>23</v>
      </c>
      <c r="BG3" s="8" t="s">
        <v>64</v>
      </c>
      <c r="BH3" s="8" t="s">
        <v>65</v>
      </c>
      <c r="BI3" s="8" t="s">
        <v>66</v>
      </c>
      <c r="BJ3" s="8" t="s">
        <v>67</v>
      </c>
      <c r="BK3" s="8" t="s">
        <v>68</v>
      </c>
      <c r="BL3" s="8" t="s">
        <v>69</v>
      </c>
      <c r="BM3" s="8" t="s">
        <v>70</v>
      </c>
      <c r="BN3" s="8" t="s">
        <v>71</v>
      </c>
      <c r="BO3" s="8" t="s">
        <v>72</v>
      </c>
      <c r="BP3" s="8" t="s">
        <v>73</v>
      </c>
      <c r="BQ3" s="8" t="s">
        <v>74</v>
      </c>
      <c r="BR3" s="8" t="s">
        <v>75</v>
      </c>
      <c r="BS3" s="8" t="s">
        <v>76</v>
      </c>
      <c r="BT3" s="8" t="s">
        <v>77</v>
      </c>
      <c r="BU3" s="8" t="s">
        <v>78</v>
      </c>
      <c r="BV3" s="8" t="s">
        <v>79</v>
      </c>
      <c r="BW3" s="8" t="s">
        <v>80</v>
      </c>
      <c r="BX3" s="8" t="s">
        <v>81</v>
      </c>
      <c r="BY3" s="8" t="s">
        <v>82</v>
      </c>
      <c r="BZ3" s="8" t="s">
        <v>83</v>
      </c>
      <c r="CA3" s="8" t="s">
        <v>84</v>
      </c>
      <c r="CB3" s="8" t="s">
        <v>85</v>
      </c>
      <c r="CC3" s="8" t="s">
        <v>86</v>
      </c>
      <c r="CD3" s="8" t="s">
        <v>87</v>
      </c>
      <c r="CE3" s="8" t="s">
        <v>88</v>
      </c>
      <c r="CF3" s="8" t="s">
        <v>89</v>
      </c>
      <c r="CG3" s="8" t="s">
        <v>90</v>
      </c>
      <c r="CH3" s="8" t="s">
        <v>91</v>
      </c>
      <c r="CI3" s="8" t="s">
        <v>92</v>
      </c>
      <c r="CJ3" s="8" t="s">
        <v>93</v>
      </c>
      <c r="CK3" s="8" t="s">
        <v>14</v>
      </c>
      <c r="CL3" s="8" t="s">
        <v>94</v>
      </c>
      <c r="CM3" s="8" t="s">
        <v>95</v>
      </c>
      <c r="CN3" s="8" t="s">
        <v>96</v>
      </c>
      <c r="CO3" s="8" t="s">
        <v>97</v>
      </c>
    </row>
    <row r="4" spans="1:93" x14ac:dyDescent="0.35">
      <c r="A4" s="19" t="s">
        <v>11</v>
      </c>
      <c r="B4" s="19"/>
      <c r="C4" s="2">
        <v>54.624003564242699</v>
      </c>
      <c r="D4" s="2">
        <v>60</v>
      </c>
      <c r="E4" s="2">
        <v>14.052109779463269</v>
      </c>
      <c r="F4" s="2">
        <v>14.052109779463269</v>
      </c>
      <c r="G4" s="2">
        <v>12.646061877730899</v>
      </c>
      <c r="H4" s="2">
        <v>12.646061877730899</v>
      </c>
      <c r="I4" s="2">
        <v>9.8053670430152255</v>
      </c>
      <c r="J4" s="2">
        <v>21.22647031487082</v>
      </c>
      <c r="K4" s="2">
        <v>21.22647031487082</v>
      </c>
      <c r="L4" s="2">
        <v>20.62821376752656</v>
      </c>
      <c r="M4" s="2">
        <v>44.309946783216006</v>
      </c>
      <c r="N4" s="2">
        <v>44.309946783216006</v>
      </c>
      <c r="O4" s="2">
        <v>60</v>
      </c>
      <c r="P4" s="2">
        <v>60</v>
      </c>
      <c r="Q4" s="2">
        <v>60</v>
      </c>
      <c r="R4" s="2">
        <v>16.381880489505988</v>
      </c>
      <c r="S4" s="2">
        <v>16.381880489505988</v>
      </c>
      <c r="T4" s="2">
        <v>8.3122710311752215</v>
      </c>
      <c r="U4" s="2">
        <v>42.006265582999063</v>
      </c>
      <c r="V4" s="2">
        <v>42.006265582999063</v>
      </c>
      <c r="W4" s="2">
        <v>14.973645125388252</v>
      </c>
      <c r="X4" s="2">
        <v>14.973645125388252</v>
      </c>
      <c r="Y4" s="2">
        <v>22.423768719976408</v>
      </c>
      <c r="Z4" s="2">
        <v>22.423768719976408</v>
      </c>
      <c r="AA4" s="2">
        <v>60</v>
      </c>
      <c r="AB4" s="5" t="s">
        <v>11</v>
      </c>
      <c r="AC4" s="5">
        <v>0.05</v>
      </c>
      <c r="AD4" s="5">
        <v>0.1</v>
      </c>
      <c r="AE4" s="8">
        <v>2</v>
      </c>
      <c r="AF4" s="5">
        <v>0.5</v>
      </c>
      <c r="AG4" s="5">
        <v>2</v>
      </c>
      <c r="AH4" s="5">
        <v>0.2</v>
      </c>
      <c r="AI4" s="5">
        <v>5</v>
      </c>
      <c r="AJ4" s="5">
        <v>6</v>
      </c>
      <c r="AK4" s="5">
        <v>31</v>
      </c>
      <c r="AL4" s="5">
        <v>0.09</v>
      </c>
      <c r="AM4" s="5">
        <v>0.05</v>
      </c>
      <c r="AN4" s="5">
        <v>0.05</v>
      </c>
      <c r="AO4" s="5">
        <v>3.7</v>
      </c>
      <c r="AP4" s="5">
        <v>0.03</v>
      </c>
      <c r="AQ4" s="5">
        <v>0.03</v>
      </c>
      <c r="AR4" s="5">
        <v>0.06</v>
      </c>
      <c r="AS4" s="5">
        <v>0.03</v>
      </c>
      <c r="AT4" s="5">
        <v>0.08</v>
      </c>
      <c r="AU4" s="5">
        <v>0.01</v>
      </c>
      <c r="AV4" s="5">
        <v>0.02</v>
      </c>
      <c r="AW4" s="5">
        <v>0.06</v>
      </c>
      <c r="AX4" s="5">
        <v>0.2</v>
      </c>
      <c r="AY4" s="5">
        <v>0.04</v>
      </c>
      <c r="AZ4" s="5">
        <v>0.03</v>
      </c>
      <c r="BA4" s="5">
        <v>0.02</v>
      </c>
      <c r="BB4" s="5">
        <v>0.09</v>
      </c>
      <c r="BC4" s="5">
        <v>0.04</v>
      </c>
      <c r="BD4" s="5">
        <v>0.02</v>
      </c>
      <c r="BE4" s="5">
        <v>0.01</v>
      </c>
      <c r="BF4" s="5">
        <v>0.06</v>
      </c>
      <c r="BG4" s="5">
        <v>0.01</v>
      </c>
      <c r="BH4" s="5">
        <v>0.01</v>
      </c>
      <c r="BI4" s="5">
        <v>0.06</v>
      </c>
      <c r="BJ4" s="5">
        <v>0.06</v>
      </c>
      <c r="BK4" s="5">
        <v>0.01</v>
      </c>
      <c r="BL4" s="5">
        <v>0.02</v>
      </c>
      <c r="BM4" s="5">
        <v>0.02</v>
      </c>
      <c r="BN4" s="5">
        <v>0.03</v>
      </c>
      <c r="BO4" s="5">
        <v>0.03</v>
      </c>
      <c r="BP4" s="5">
        <v>0.03</v>
      </c>
      <c r="BQ4" s="5">
        <v>0.04</v>
      </c>
      <c r="BR4" s="5">
        <v>0.03</v>
      </c>
      <c r="BS4" s="5">
        <v>0.04</v>
      </c>
      <c r="BT4" s="5">
        <v>0.03</v>
      </c>
      <c r="BU4" s="5">
        <v>0.03</v>
      </c>
      <c r="BV4" s="5">
        <v>0.03</v>
      </c>
      <c r="BW4" s="5">
        <v>0.04</v>
      </c>
      <c r="BX4" s="5">
        <v>0.02</v>
      </c>
      <c r="BY4" s="5">
        <v>0.04</v>
      </c>
      <c r="BZ4" s="5">
        <v>6.0000000000000001E-3</v>
      </c>
      <c r="CA4" s="5">
        <v>0.05</v>
      </c>
      <c r="CB4" s="5">
        <v>0.04</v>
      </c>
      <c r="CC4" s="5">
        <v>0.05</v>
      </c>
      <c r="CD4" s="8">
        <v>0.02</v>
      </c>
      <c r="CE4" s="5">
        <v>0.08</v>
      </c>
      <c r="CF4" s="5">
        <v>3.0000000000000001E-3</v>
      </c>
      <c r="CG4" s="5">
        <v>3.0000000000000001E-3</v>
      </c>
      <c r="CH4" s="5">
        <v>0.08</v>
      </c>
      <c r="CI4" s="5">
        <v>0.04</v>
      </c>
      <c r="CJ4" s="5">
        <v>0.01</v>
      </c>
      <c r="CK4" s="5">
        <v>0.03</v>
      </c>
      <c r="CL4" s="5">
        <v>0.05</v>
      </c>
      <c r="CM4" s="5">
        <v>0.03</v>
      </c>
      <c r="CN4" s="5">
        <v>0.01</v>
      </c>
      <c r="CO4" s="5">
        <v>0.03</v>
      </c>
    </row>
    <row r="5" spans="1:93" x14ac:dyDescent="0.35">
      <c r="A5" s="19" t="s">
        <v>98</v>
      </c>
      <c r="B5" s="19"/>
      <c r="C5" s="5" t="s">
        <v>13</v>
      </c>
      <c r="D5" s="5" t="s">
        <v>13</v>
      </c>
      <c r="E5" s="5" t="s">
        <v>13</v>
      </c>
      <c r="F5" s="5" t="s">
        <v>13</v>
      </c>
      <c r="G5" s="5" t="s">
        <v>13</v>
      </c>
      <c r="H5" s="5" t="s">
        <v>13</v>
      </c>
      <c r="I5" s="5" t="s">
        <v>13</v>
      </c>
      <c r="J5" s="5" t="s">
        <v>13</v>
      </c>
      <c r="K5" s="5" t="s">
        <v>13</v>
      </c>
      <c r="L5" s="5" t="s">
        <v>13</v>
      </c>
      <c r="M5" s="5" t="s">
        <v>13</v>
      </c>
      <c r="N5" s="5" t="s">
        <v>13</v>
      </c>
      <c r="O5" s="5" t="s">
        <v>13</v>
      </c>
      <c r="P5" s="5" t="s">
        <v>13</v>
      </c>
      <c r="Q5" s="5" t="s">
        <v>13</v>
      </c>
      <c r="R5" s="5" t="s">
        <v>13</v>
      </c>
      <c r="S5" s="5" t="s">
        <v>13</v>
      </c>
      <c r="T5" s="5" t="s">
        <v>13</v>
      </c>
      <c r="U5" s="5" t="s">
        <v>13</v>
      </c>
      <c r="V5" s="5" t="s">
        <v>13</v>
      </c>
      <c r="W5" s="5" t="s">
        <v>13</v>
      </c>
      <c r="X5" s="5" t="s">
        <v>13</v>
      </c>
      <c r="Y5" s="5" t="s">
        <v>13</v>
      </c>
      <c r="Z5" s="5" t="s">
        <v>13</v>
      </c>
      <c r="AA5" s="5" t="s">
        <v>13</v>
      </c>
      <c r="AB5" s="5" t="s">
        <v>98</v>
      </c>
      <c r="AC5" s="5" t="s">
        <v>99</v>
      </c>
      <c r="AD5" s="5" t="s">
        <v>99</v>
      </c>
      <c r="AE5" s="5" t="s">
        <v>99</v>
      </c>
      <c r="AF5" s="5" t="s">
        <v>99</v>
      </c>
      <c r="AG5" s="5" t="s">
        <v>99</v>
      </c>
      <c r="AH5" s="5" t="s">
        <v>99</v>
      </c>
      <c r="AI5" s="5" t="s">
        <v>99</v>
      </c>
      <c r="AJ5" s="5" t="s">
        <v>99</v>
      </c>
      <c r="AK5" s="5" t="s">
        <v>99</v>
      </c>
      <c r="AL5" s="5" t="s">
        <v>99</v>
      </c>
      <c r="AM5" s="5" t="s">
        <v>99</v>
      </c>
      <c r="AN5" s="5" t="s">
        <v>99</v>
      </c>
      <c r="AO5" s="5" t="s">
        <v>99</v>
      </c>
      <c r="AP5" s="5" t="s">
        <v>99</v>
      </c>
      <c r="AQ5" s="5" t="s">
        <v>99</v>
      </c>
      <c r="AR5" s="5" t="s">
        <v>99</v>
      </c>
      <c r="AS5" s="5" t="s">
        <v>99</v>
      </c>
      <c r="AT5" s="5" t="s">
        <v>99</v>
      </c>
      <c r="AU5" s="5" t="s">
        <v>99</v>
      </c>
      <c r="AV5" s="5" t="s">
        <v>99</v>
      </c>
      <c r="AW5" s="5" t="s">
        <v>99</v>
      </c>
      <c r="AX5" s="5" t="s">
        <v>99</v>
      </c>
      <c r="AY5" s="5" t="s">
        <v>99</v>
      </c>
      <c r="AZ5" s="5" t="s">
        <v>99</v>
      </c>
      <c r="BA5" s="5" t="s">
        <v>99</v>
      </c>
      <c r="BB5" s="5" t="s">
        <v>99</v>
      </c>
      <c r="BC5" s="5" t="s">
        <v>99</v>
      </c>
      <c r="BD5" s="5" t="s">
        <v>99</v>
      </c>
      <c r="BE5" s="5" t="s">
        <v>99</v>
      </c>
      <c r="BF5" s="5" t="s">
        <v>99</v>
      </c>
      <c r="BG5" s="5" t="s">
        <v>99</v>
      </c>
      <c r="BH5" s="5" t="s">
        <v>99</v>
      </c>
      <c r="BI5" s="5" t="s">
        <v>99</v>
      </c>
      <c r="BJ5" s="5" t="s">
        <v>99</v>
      </c>
      <c r="BK5" s="5" t="s">
        <v>99</v>
      </c>
      <c r="BL5" s="5" t="s">
        <v>99</v>
      </c>
      <c r="BM5" s="5" t="s">
        <v>99</v>
      </c>
      <c r="BN5" s="5" t="s">
        <v>99</v>
      </c>
      <c r="BO5" s="5" t="s">
        <v>99</v>
      </c>
      <c r="BP5" s="5" t="s">
        <v>99</v>
      </c>
      <c r="BQ5" s="5" t="s">
        <v>99</v>
      </c>
      <c r="BR5" s="5" t="s">
        <v>99</v>
      </c>
      <c r="BS5" s="5" t="s">
        <v>99</v>
      </c>
      <c r="BT5" s="5" t="s">
        <v>99</v>
      </c>
      <c r="BU5" s="5" t="s">
        <v>99</v>
      </c>
      <c r="BV5" s="5" t="s">
        <v>99</v>
      </c>
      <c r="BW5" s="5" t="s">
        <v>99</v>
      </c>
      <c r="BX5" s="5" t="s">
        <v>99</v>
      </c>
      <c r="BY5" s="5" t="s">
        <v>99</v>
      </c>
      <c r="BZ5" s="5" t="s">
        <v>99</v>
      </c>
      <c r="CA5" s="5" t="s">
        <v>99</v>
      </c>
      <c r="CB5" s="5" t="s">
        <v>99</v>
      </c>
      <c r="CC5" s="5" t="s">
        <v>99</v>
      </c>
      <c r="CD5" s="5" t="s">
        <v>99</v>
      </c>
      <c r="CE5" s="5" t="s">
        <v>99</v>
      </c>
      <c r="CF5" s="5" t="s">
        <v>99</v>
      </c>
      <c r="CG5" s="5" t="s">
        <v>99</v>
      </c>
      <c r="CH5" s="5" t="s">
        <v>99</v>
      </c>
      <c r="CI5" s="5" t="s">
        <v>99</v>
      </c>
      <c r="CJ5" s="5" t="s">
        <v>99</v>
      </c>
      <c r="CK5" s="5" t="s">
        <v>99</v>
      </c>
      <c r="CL5" s="5" t="s">
        <v>99</v>
      </c>
      <c r="CM5" s="5" t="s">
        <v>99</v>
      </c>
      <c r="CN5" s="5" t="s">
        <v>99</v>
      </c>
      <c r="CO5" s="5" t="s">
        <v>99</v>
      </c>
    </row>
    <row r="6" spans="1:93" x14ac:dyDescent="0.35">
      <c r="C6" s="19"/>
      <c r="D6" s="19"/>
      <c r="E6" s="19"/>
      <c r="F6" s="19"/>
      <c r="G6" s="19"/>
      <c r="H6" s="19"/>
      <c r="I6" s="19"/>
      <c r="J6" s="19"/>
      <c r="K6" s="19"/>
      <c r="L6" s="19"/>
      <c r="M6" s="19"/>
      <c r="N6" s="19"/>
      <c r="O6" s="19"/>
      <c r="P6" s="19"/>
      <c r="Q6" s="19"/>
      <c r="R6" s="19"/>
      <c r="S6" s="19"/>
      <c r="T6" s="19"/>
      <c r="U6" s="19"/>
      <c r="V6" s="19"/>
      <c r="W6" s="19"/>
      <c r="X6" s="19"/>
      <c r="Y6" s="19"/>
      <c r="Z6" s="19"/>
      <c r="AA6" s="19"/>
    </row>
    <row r="7" spans="1:93" x14ac:dyDescent="0.35">
      <c r="A7" s="19" t="s">
        <v>101</v>
      </c>
      <c r="B7" s="19"/>
      <c r="C7" s="20">
        <f>'1st set July 2019iCAP sideros'!B9</f>
        <v>49943.792240721385</v>
      </c>
      <c r="D7" s="20">
        <f>'1st set July 2019iCAP sideros'!C9</f>
        <v>4420869.6364223221</v>
      </c>
      <c r="E7" s="20">
        <f>'1st set July 2019iCAP sideros'!D9</f>
        <v>55195915.053598978</v>
      </c>
      <c r="F7" s="20">
        <f>'1st set July 2019iCAP sideros'!E9</f>
        <v>56562119.005743928</v>
      </c>
      <c r="G7" s="20">
        <f>'1st set July 2019iCAP sideros'!F9</f>
        <v>194762.37913624669</v>
      </c>
      <c r="H7" s="20">
        <f>'1st set July 2019iCAP sideros'!G9</f>
        <v>196281.67307690563</v>
      </c>
      <c r="I7" s="20">
        <f>'1st set July 2019iCAP sideros'!H9</f>
        <v>63022.700565833853</v>
      </c>
      <c r="J7" s="20">
        <f>'1st set July 2019iCAP sideros'!I9</f>
        <v>279005.85460135445</v>
      </c>
      <c r="K7" s="20">
        <f>'1st set July 2019iCAP sideros'!J9</f>
        <v>196027.66751607886</v>
      </c>
      <c r="L7" s="20">
        <f>'1st set July 2019iCAP sideros'!K9</f>
        <v>1622.9376522713114</v>
      </c>
      <c r="M7" s="20">
        <f>'1st set July 2019iCAP sideros'!L9</f>
        <v>17476.122460312428</v>
      </c>
      <c r="N7" s="20">
        <f>'1st set July 2019iCAP sideros'!M9</f>
        <v>17614.530584119959</v>
      </c>
      <c r="O7" s="20">
        <f>'1st set July 2019iCAP sideros'!N9</f>
        <v>2372.2802219183927</v>
      </c>
      <c r="P7" s="20">
        <f>'1st set July 2019iCAP sideros'!O9</f>
        <v>1626.2153354229074</v>
      </c>
      <c r="Q7" s="20">
        <f>'1st set July 2019iCAP sideros'!P9</f>
        <v>1615.3228623496716</v>
      </c>
      <c r="R7" s="20">
        <f>'1st set July 2019iCAP sideros'!Q9</f>
        <v>2554.8863840941613</v>
      </c>
      <c r="S7" s="20">
        <f>'1st set July 2019iCAP sideros'!R9</f>
        <v>2582.2247534315811</v>
      </c>
      <c r="T7" s="20">
        <f>'1st set July 2019iCAP sideros'!S9</f>
        <v>197.94202177765337</v>
      </c>
      <c r="U7" s="20">
        <f>'1st set July 2019iCAP sideros'!T9</f>
        <v>262.49709994639028</v>
      </c>
      <c r="V7" s="20">
        <f>'1st set July 2019iCAP sideros'!U9</f>
        <v>266.83516061420863</v>
      </c>
      <c r="W7" s="20">
        <f>'1st set July 2019iCAP sideros'!V9</f>
        <v>3278.4306792028533</v>
      </c>
      <c r="X7" s="20">
        <f>'1st set July 2019iCAP sideros'!W9</f>
        <v>3337.9656933819829</v>
      </c>
      <c r="Y7" s="20">
        <f>'1st set July 2019iCAP sideros'!X9</f>
        <v>23571.141200251528</v>
      </c>
      <c r="Z7" s="20">
        <f>'1st set July 2019iCAP sideros'!Y9</f>
        <v>23757.140712037537</v>
      </c>
      <c r="AA7" s="20">
        <f>'1st set July 2019iCAP sideros'!Z9</f>
        <v>552.75595413894587</v>
      </c>
      <c r="AB7" s="5" t="s">
        <v>1</v>
      </c>
      <c r="AC7" s="10">
        <v>2.497644434917524</v>
      </c>
      <c r="AD7" s="10" t="s">
        <v>38</v>
      </c>
      <c r="AE7" s="10" t="s">
        <v>38</v>
      </c>
      <c r="AF7" s="2">
        <v>9354.5343664595239</v>
      </c>
      <c r="AG7" s="2">
        <v>49216.059340079722</v>
      </c>
      <c r="AH7" s="2">
        <v>69042.529575242414</v>
      </c>
      <c r="AI7" s="10">
        <v>56.403248604366119</v>
      </c>
      <c r="AJ7" s="2">
        <v>109.60384334702363</v>
      </c>
      <c r="AK7" s="2">
        <v>80596.369620490543</v>
      </c>
      <c r="AL7" s="2">
        <v>5548.8443156290377</v>
      </c>
      <c r="AM7" s="2">
        <v>301.75437872078356</v>
      </c>
      <c r="AN7" s="2">
        <v>355.03818738749203</v>
      </c>
      <c r="AO7" s="2">
        <v>85720.882266972418</v>
      </c>
      <c r="AP7" s="2">
        <v>1228.9848987999371</v>
      </c>
      <c r="AQ7" s="9">
        <v>41.02547386956266</v>
      </c>
      <c r="AR7" s="2">
        <v>231.11292565935952</v>
      </c>
      <c r="AS7" s="2">
        <v>113.18469816514411</v>
      </c>
      <c r="AT7" s="9">
        <v>73.643435424841527</v>
      </c>
      <c r="AU7" s="9">
        <v>14.763027797826041</v>
      </c>
      <c r="AV7" s="10">
        <v>0.18524247371266062</v>
      </c>
      <c r="AW7" s="10">
        <v>0.56114925853002684</v>
      </c>
      <c r="AX7" s="10">
        <v>0.13939800191853255</v>
      </c>
      <c r="AY7" s="10">
        <v>0.1624301413943863</v>
      </c>
      <c r="AZ7" s="9">
        <v>98.800046686033582</v>
      </c>
      <c r="BA7" s="9">
        <v>12.63389553508925</v>
      </c>
      <c r="BB7" s="9">
        <v>14.260487850096689</v>
      </c>
      <c r="BC7" s="10">
        <v>0.73048215533964245</v>
      </c>
      <c r="BD7" s="10">
        <v>0.12629470765895676</v>
      </c>
      <c r="BE7" s="10">
        <v>0.10303108774201358</v>
      </c>
      <c r="BF7" s="10" t="s">
        <v>38</v>
      </c>
      <c r="BG7" s="10">
        <v>0.74606950048155762</v>
      </c>
      <c r="BH7" s="10" t="s">
        <v>38</v>
      </c>
      <c r="BI7" s="10" t="s">
        <v>38</v>
      </c>
      <c r="BJ7" s="10">
        <v>0.72097792659368964</v>
      </c>
      <c r="BK7" s="10">
        <v>0.48268392569465957</v>
      </c>
      <c r="BL7" s="10" t="s">
        <v>38</v>
      </c>
      <c r="BM7" s="10" t="s">
        <v>38</v>
      </c>
      <c r="BN7" s="10">
        <v>6.5265259971461758</v>
      </c>
      <c r="BO7" s="10">
        <v>0.55362594181960489</v>
      </c>
      <c r="BP7" s="10">
        <v>2.0971030863785498</v>
      </c>
      <c r="BQ7" s="10">
        <v>0.34066193001986339</v>
      </c>
      <c r="BR7" s="10">
        <v>2.2069818952710221</v>
      </c>
      <c r="BS7" s="10">
        <v>1.0044145580202877</v>
      </c>
      <c r="BT7" s="10">
        <v>0.48441664357702013</v>
      </c>
      <c r="BU7" s="10">
        <v>1.6649654028275809</v>
      </c>
      <c r="BV7" s="10">
        <v>0.31935478683383789</v>
      </c>
      <c r="BW7" s="10">
        <v>2.2263284289543148</v>
      </c>
      <c r="BX7" s="10">
        <v>0.49135262268030466</v>
      </c>
      <c r="BY7" s="10">
        <v>1.5053332043717962</v>
      </c>
      <c r="BZ7" s="10">
        <v>0.22103305232169146</v>
      </c>
      <c r="CA7" s="10">
        <v>1.5003906250000001</v>
      </c>
      <c r="CB7" s="10">
        <v>0.22229518935987425</v>
      </c>
      <c r="CC7" s="10">
        <v>0.54364547684985309</v>
      </c>
      <c r="CD7" s="10">
        <v>0.29683142473148139</v>
      </c>
      <c r="CE7" s="10" t="s">
        <v>38</v>
      </c>
      <c r="CF7" s="10" t="s">
        <v>38</v>
      </c>
      <c r="CG7" s="10" t="s">
        <v>38</v>
      </c>
      <c r="CH7" s="10" t="s">
        <v>38</v>
      </c>
      <c r="CI7" s="10" t="s">
        <v>38</v>
      </c>
      <c r="CJ7" s="10" t="s">
        <v>38</v>
      </c>
      <c r="CK7" s="10" t="s">
        <v>38</v>
      </c>
      <c r="CL7" s="10" t="s">
        <v>38</v>
      </c>
      <c r="CM7" s="10">
        <v>2.7905396059988195</v>
      </c>
      <c r="CN7" s="10" t="s">
        <v>38</v>
      </c>
      <c r="CO7" s="10" t="s">
        <v>38</v>
      </c>
    </row>
    <row r="8" spans="1:93" x14ac:dyDescent="0.35">
      <c r="A8" s="19" t="s">
        <v>3</v>
      </c>
      <c r="B8" s="19"/>
      <c r="C8" s="19">
        <f>'1st set July 2019iCAP sideros'!B10</f>
        <v>68000</v>
      </c>
      <c r="D8" s="19">
        <f>'1st set July 2019iCAP sideros'!C10</f>
        <v>4540000</v>
      </c>
      <c r="E8" s="19">
        <f>'1st set July 2019iCAP sideros'!D10</f>
        <v>56500000</v>
      </c>
      <c r="F8" s="19">
        <f>'1st set July 2019iCAP sideros'!E10</f>
        <v>56500000</v>
      </c>
      <c r="G8" s="19">
        <f>'1st set July 2019iCAP sideros'!F10</f>
        <v>134000</v>
      </c>
      <c r="H8" s="19">
        <f>'1st set July 2019iCAP sideros'!G10</f>
        <v>134000</v>
      </c>
      <c r="I8" s="19">
        <f>'1st set July 2019iCAP sideros'!H10</f>
        <v>58800</v>
      </c>
      <c r="J8" s="19">
        <f>'1st set July 2019iCAP sideros'!I10</f>
        <v>177000</v>
      </c>
      <c r="K8" s="19">
        <f>'1st set July 2019iCAP sideros'!J10</f>
        <v>177000</v>
      </c>
      <c r="L8" s="19">
        <f>'1st set July 2019iCAP sideros'!K10</f>
        <v>4730</v>
      </c>
      <c r="M8" s="19">
        <f>'1st set July 2019iCAP sideros'!L10</f>
        <v>15200</v>
      </c>
      <c r="N8" s="19">
        <f>'1st set July 2019iCAP sideros'!M10</f>
        <v>15200</v>
      </c>
      <c r="O8" s="19">
        <f>'1st set July 2019iCAP sideros'!N10</f>
        <v>2860</v>
      </c>
      <c r="P8" s="19">
        <f>'1st set July 2019iCAP sideros'!O10</f>
        <v>1720</v>
      </c>
      <c r="Q8" s="19">
        <f>'1st set July 2019iCAP sideros'!P10</f>
        <v>1720</v>
      </c>
      <c r="R8" s="19">
        <f>'1st set July 2019iCAP sideros'!Q10</f>
        <v>2562</v>
      </c>
      <c r="S8" s="19">
        <f>'1st set July 2019iCAP sideros'!R10</f>
        <v>2562</v>
      </c>
      <c r="T8" s="19">
        <f>'1st set July 2019iCAP sideros'!S10</f>
        <v>234</v>
      </c>
      <c r="U8" s="19">
        <f>'1st set July 2019iCAP sideros'!T10</f>
        <v>1090</v>
      </c>
      <c r="V8" s="19">
        <f>'1st set July 2019iCAP sideros'!U10</f>
        <v>1090</v>
      </c>
      <c r="W8" s="19">
        <f>'1st set July 2019iCAP sideros'!V10</f>
        <v>3370</v>
      </c>
      <c r="X8" s="19">
        <f>'1st set July 2019iCAP sideros'!W10</f>
        <v>3370</v>
      </c>
      <c r="Y8" s="19">
        <f>'1st set July 2019iCAP sideros'!X10</f>
        <v>20700</v>
      </c>
      <c r="Z8" s="19">
        <f>'1st set July 2019iCAP sideros'!Y10</f>
        <v>20700</v>
      </c>
      <c r="AA8" s="19">
        <f>'1st set July 2019iCAP sideros'!Z10</f>
        <v>612</v>
      </c>
      <c r="AB8" s="8" t="s">
        <v>100</v>
      </c>
      <c r="AC8" s="8">
        <v>3.6</v>
      </c>
      <c r="AD8" s="8">
        <v>0.57999999999999996</v>
      </c>
      <c r="AE8" s="11"/>
      <c r="AF8" s="11"/>
      <c r="AG8" s="8">
        <v>58500</v>
      </c>
      <c r="AH8" s="8">
        <v>82032</v>
      </c>
      <c r="AI8" s="8"/>
      <c r="AJ8" s="8"/>
      <c r="AK8" s="8">
        <v>95317</v>
      </c>
      <c r="AL8" s="8">
        <v>5732</v>
      </c>
      <c r="AM8" s="8">
        <v>310</v>
      </c>
      <c r="AN8" s="8">
        <v>370</v>
      </c>
      <c r="AO8" s="8">
        <v>79284</v>
      </c>
      <c r="AP8" s="8">
        <v>1355</v>
      </c>
      <c r="AQ8" s="8">
        <v>52</v>
      </c>
      <c r="AR8" s="8"/>
      <c r="AS8" s="8">
        <v>125</v>
      </c>
      <c r="AT8" s="8">
        <v>70</v>
      </c>
      <c r="AU8" s="8">
        <v>16</v>
      </c>
      <c r="AV8" s="12"/>
      <c r="AW8" s="8">
        <v>0.44</v>
      </c>
      <c r="AX8" s="10"/>
      <c r="AY8" s="8"/>
      <c r="AZ8" s="8">
        <v>110</v>
      </c>
      <c r="BA8" s="8">
        <v>16</v>
      </c>
      <c r="BB8" s="8">
        <v>18</v>
      </c>
      <c r="BC8" s="8">
        <v>0.6</v>
      </c>
      <c r="BD8" s="8"/>
      <c r="BE8" s="8"/>
      <c r="BF8" s="8"/>
      <c r="BG8" s="8"/>
      <c r="BH8" s="8"/>
      <c r="BI8" s="8"/>
      <c r="BJ8" s="8"/>
      <c r="BK8" s="8">
        <v>0.57999999999999996</v>
      </c>
      <c r="BL8" s="8"/>
      <c r="BM8" s="8"/>
      <c r="BN8" s="8">
        <v>7</v>
      </c>
      <c r="BO8" s="8">
        <v>0.63</v>
      </c>
      <c r="BP8" s="8">
        <v>2</v>
      </c>
      <c r="BQ8" s="13"/>
      <c r="BR8" s="8">
        <v>2.5</v>
      </c>
      <c r="BS8" s="8">
        <v>1.1000000000000001</v>
      </c>
      <c r="BT8" s="8">
        <v>0.55000000000000004</v>
      </c>
      <c r="BU8" s="8">
        <v>2</v>
      </c>
      <c r="BV8" s="8"/>
      <c r="BW8" s="8">
        <v>4</v>
      </c>
      <c r="BX8" s="8"/>
      <c r="BY8" s="8"/>
      <c r="BZ8" s="13"/>
      <c r="CA8" s="8">
        <v>1.7</v>
      </c>
      <c r="CB8" s="8">
        <v>0.3</v>
      </c>
      <c r="CC8" s="8">
        <v>0.6</v>
      </c>
      <c r="CD8" s="8"/>
      <c r="CE8" s="8"/>
      <c r="CF8" s="8"/>
      <c r="CG8" s="13"/>
      <c r="CH8" s="8"/>
      <c r="CI8" s="8"/>
      <c r="CJ8" s="8"/>
      <c r="CK8" s="8"/>
      <c r="CL8" s="8"/>
      <c r="CM8" s="8">
        <v>3</v>
      </c>
      <c r="CN8" s="8"/>
      <c r="CO8" s="8"/>
    </row>
    <row r="9" spans="1:93" x14ac:dyDescent="0.35">
      <c r="A9" s="19" t="s">
        <v>4</v>
      </c>
      <c r="B9" s="19"/>
      <c r="C9" s="21">
        <f t="shared" ref="C9:AA9" si="0">C7/C8*100</f>
        <v>73.446753295178496</v>
      </c>
      <c r="D9" s="20">
        <f t="shared" si="0"/>
        <v>97.37598318110841</v>
      </c>
      <c r="E9" s="20">
        <f t="shared" si="0"/>
        <v>97.691885050617657</v>
      </c>
      <c r="F9" s="20">
        <f t="shared" si="0"/>
        <v>100.10994514290961</v>
      </c>
      <c r="G9" s="27">
        <f t="shared" si="0"/>
        <v>145.34505905690051</v>
      </c>
      <c r="H9" s="27">
        <f t="shared" si="0"/>
        <v>146.47886050515348</v>
      </c>
      <c r="I9" s="20">
        <f t="shared" si="0"/>
        <v>107.18146354733649</v>
      </c>
      <c r="J9" s="28">
        <f t="shared" si="0"/>
        <v>157.63042632844883</v>
      </c>
      <c r="K9" s="26">
        <f t="shared" si="0"/>
        <v>110.75009464185246</v>
      </c>
      <c r="L9" s="27">
        <f t="shared" si="0"/>
        <v>34.311578272120755</v>
      </c>
      <c r="M9" s="20">
        <f t="shared" si="0"/>
        <v>114.97448987047649</v>
      </c>
      <c r="N9" s="20">
        <f t="shared" si="0"/>
        <v>115.88506963236816</v>
      </c>
      <c r="O9" s="20">
        <f t="shared" si="0"/>
        <v>82.946860906237504</v>
      </c>
      <c r="P9" s="20">
        <f t="shared" si="0"/>
        <v>94.547403222262062</v>
      </c>
      <c r="Q9" s="20">
        <f t="shared" si="0"/>
        <v>93.914119904050679</v>
      </c>
      <c r="R9" s="20">
        <f t="shared" si="0"/>
        <v>99.722341299537902</v>
      </c>
      <c r="S9" s="20">
        <f t="shared" si="0"/>
        <v>100.7894127022475</v>
      </c>
      <c r="T9" s="20">
        <f t="shared" si="0"/>
        <v>84.590607597287757</v>
      </c>
      <c r="U9" s="21">
        <f t="shared" si="0"/>
        <v>24.082302747375255</v>
      </c>
      <c r="V9" s="21">
        <f t="shared" si="0"/>
        <v>24.480289964606296</v>
      </c>
      <c r="W9" s="20">
        <f t="shared" si="0"/>
        <v>97.282809471894765</v>
      </c>
      <c r="X9" s="20">
        <f t="shared" si="0"/>
        <v>99.049427103322927</v>
      </c>
      <c r="Y9" s="20">
        <f t="shared" si="0"/>
        <v>113.87024734421027</v>
      </c>
      <c r="Z9" s="20">
        <f t="shared" si="0"/>
        <v>114.76879571032627</v>
      </c>
      <c r="AA9" s="20">
        <f t="shared" si="0"/>
        <v>90.319600349500959</v>
      </c>
      <c r="AB9" s="8" t="s">
        <v>4</v>
      </c>
      <c r="AC9" s="12">
        <f>AC7/AC8*100</f>
        <v>69.379012081042333</v>
      </c>
      <c r="AD9" s="12"/>
      <c r="AE9" s="11"/>
      <c r="AF9" s="11"/>
      <c r="AG9" s="12">
        <f>AG7/AG8*100</f>
        <v>84.130015965948246</v>
      </c>
      <c r="AH9" s="12">
        <f>AH7/AH8*100</f>
        <v>84.165361779844957</v>
      </c>
      <c r="AI9" s="12"/>
      <c r="AJ9" s="12"/>
      <c r="AK9" s="12">
        <f t="shared" ref="AK9:AQ9" si="1">AK7/AK8*100</f>
        <v>84.556133345038702</v>
      </c>
      <c r="AL9" s="12">
        <f t="shared" si="1"/>
        <v>96.804681012369812</v>
      </c>
      <c r="AM9" s="12">
        <f t="shared" si="1"/>
        <v>97.340122167994707</v>
      </c>
      <c r="AN9" s="12">
        <f t="shared" si="1"/>
        <v>95.956266861484323</v>
      </c>
      <c r="AO9" s="12">
        <f t="shared" si="1"/>
        <v>108.11876578751377</v>
      </c>
      <c r="AP9" s="12">
        <f t="shared" si="1"/>
        <v>90.699992531360678</v>
      </c>
      <c r="AQ9" s="12">
        <f t="shared" si="1"/>
        <v>78.89514205685127</v>
      </c>
      <c r="AR9" s="12"/>
      <c r="AS9" s="12">
        <f>AS7/AS8*100</f>
        <v>90.547758532115282</v>
      </c>
      <c r="AT9" s="12">
        <f>AT7/AT8*100</f>
        <v>105.2049077497736</v>
      </c>
      <c r="AU9" s="12">
        <f>AU7/AU8*100</f>
        <v>92.268923736412759</v>
      </c>
      <c r="AV9" s="12"/>
      <c r="AW9" s="12">
        <f>AW7/AW8*100</f>
        <v>127.53392239318792</v>
      </c>
      <c r="AX9" s="12"/>
      <c r="AY9" s="12"/>
      <c r="AZ9" s="12">
        <f>AZ7/AZ8*100</f>
        <v>89.818224260030533</v>
      </c>
      <c r="BA9" s="12">
        <f>BA7/BA8*100</f>
        <v>78.961847094307814</v>
      </c>
      <c r="BB9" s="12">
        <f>BB7/BB8*100</f>
        <v>79.224932500537165</v>
      </c>
      <c r="BC9" s="12">
        <f>BC7/BC8*100</f>
        <v>121.74702588994042</v>
      </c>
      <c r="BD9" s="12"/>
      <c r="BE9" s="12"/>
      <c r="BF9" s="12"/>
      <c r="BG9" s="12"/>
      <c r="BH9" s="12"/>
      <c r="BI9" s="12"/>
      <c r="BJ9" s="12"/>
      <c r="BK9" s="12">
        <f>BK7/BK8*100</f>
        <v>83.221366499079238</v>
      </c>
      <c r="BL9" s="12"/>
      <c r="BM9" s="12"/>
      <c r="BN9" s="12">
        <f>BN7/BN8*100</f>
        <v>93.236085673516797</v>
      </c>
      <c r="BO9" s="12">
        <f>BO7/BO8*100</f>
        <v>87.877133622159505</v>
      </c>
      <c r="BP9" s="12">
        <f>BP7/BP8*100</f>
        <v>104.85515431892749</v>
      </c>
      <c r="BQ9" s="12"/>
      <c r="BR9" s="12">
        <f>BR7/BR8*100</f>
        <v>88.279275810840886</v>
      </c>
      <c r="BS9" s="12">
        <f>BS7/BS8*100</f>
        <v>91.310414365480682</v>
      </c>
      <c r="BT9" s="12">
        <f>BT7/BT8*100</f>
        <v>88.075753377640027</v>
      </c>
      <c r="BU9" s="12">
        <f>BU7/BU8*100</f>
        <v>83.248270141379038</v>
      </c>
      <c r="BV9" s="12"/>
      <c r="BW9" s="12">
        <f>BW7/BW8*100</f>
        <v>55.65821072385787</v>
      </c>
      <c r="BX9" s="12"/>
      <c r="BY9" s="12"/>
      <c r="BZ9" s="12"/>
      <c r="CA9" s="12">
        <f>CA7/CA8*100</f>
        <v>88.258272058823536</v>
      </c>
      <c r="CB9" s="12">
        <f>CB7/CB8*100</f>
        <v>74.098396453291414</v>
      </c>
      <c r="CC9" s="12">
        <f>CC7/CC8*100</f>
        <v>90.607579474975523</v>
      </c>
      <c r="CD9" s="12"/>
      <c r="CE9" s="12"/>
      <c r="CF9" s="12"/>
      <c r="CG9" s="12"/>
      <c r="CH9" s="12"/>
      <c r="CI9" s="12"/>
      <c r="CJ9" s="12"/>
      <c r="CK9" s="12"/>
      <c r="CL9" s="12"/>
      <c r="CM9" s="12">
        <f>CM7/CM8*100</f>
        <v>93.017986866627311</v>
      </c>
      <c r="CN9" s="12"/>
      <c r="CO9" s="12"/>
    </row>
    <row r="10" spans="1:93" x14ac:dyDescent="0.35">
      <c r="A10" s="19"/>
      <c r="B10" s="19"/>
      <c r="C10" s="21"/>
      <c r="D10" s="20"/>
      <c r="E10" s="20"/>
      <c r="F10" s="20"/>
      <c r="G10" s="27"/>
      <c r="H10" s="27"/>
      <c r="I10" s="20"/>
      <c r="J10" s="28"/>
      <c r="K10" s="26"/>
      <c r="L10" s="27"/>
      <c r="M10" s="20"/>
      <c r="N10" s="20"/>
      <c r="O10" s="20"/>
      <c r="P10" s="20"/>
      <c r="Q10" s="20"/>
      <c r="R10" s="20"/>
      <c r="S10" s="20"/>
      <c r="T10" s="20"/>
      <c r="U10" s="21"/>
      <c r="V10" s="21"/>
      <c r="W10" s="20"/>
      <c r="X10" s="20"/>
      <c r="Y10" s="20"/>
      <c r="Z10" s="20"/>
      <c r="AA10" s="20"/>
      <c r="AB10" s="8"/>
      <c r="AC10" s="12"/>
      <c r="AD10" s="12"/>
      <c r="AE10" s="11"/>
      <c r="AF10" s="11"/>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row>
    <row r="11" spans="1:93" x14ac:dyDescent="0.35">
      <c r="A11" s="19"/>
      <c r="B11" s="19"/>
      <c r="C11" s="21"/>
      <c r="D11" s="20"/>
      <c r="E11" s="20"/>
      <c r="F11" s="20"/>
      <c r="G11" s="27"/>
      <c r="H11" s="27"/>
      <c r="I11" s="20"/>
      <c r="J11" s="28"/>
      <c r="K11" s="26"/>
      <c r="L11" s="27"/>
      <c r="M11" s="20"/>
      <c r="N11" s="20"/>
      <c r="O11" s="20"/>
      <c r="P11" s="20"/>
      <c r="Q11" s="20"/>
      <c r="R11" s="20"/>
      <c r="S11" s="20"/>
      <c r="T11" s="20"/>
      <c r="U11" s="21"/>
      <c r="V11" s="21"/>
      <c r="W11" s="20"/>
      <c r="X11" s="20"/>
      <c r="Y11" s="20"/>
      <c r="Z11" s="20"/>
      <c r="AA11" s="20"/>
      <c r="AB11" s="5" t="s">
        <v>2</v>
      </c>
      <c r="AC11" s="10">
        <v>3.0661930426261637</v>
      </c>
      <c r="AD11" s="10">
        <v>0.6550738789184769</v>
      </c>
      <c r="AE11" s="10" t="s">
        <v>38</v>
      </c>
      <c r="AF11" s="2">
        <v>10233.780753682564</v>
      </c>
      <c r="AG11" s="2">
        <v>31958.82733210253</v>
      </c>
      <c r="AH11" s="2">
        <v>54620.439349150678</v>
      </c>
      <c r="AI11" s="2">
        <v>880.41186385564458</v>
      </c>
      <c r="AJ11" s="2">
        <v>3165.778370911301</v>
      </c>
      <c r="AK11" s="2">
        <v>66026.694868020655</v>
      </c>
      <c r="AL11" s="2">
        <v>16125.356108859067</v>
      </c>
      <c r="AM11" s="2">
        <v>297.41349531266792</v>
      </c>
      <c r="AN11" s="2">
        <v>255.62435011516945</v>
      </c>
      <c r="AO11" s="2">
        <v>88610.673588468562</v>
      </c>
      <c r="AP11" s="2">
        <v>1173.6547157078749</v>
      </c>
      <c r="AQ11" s="9">
        <v>36.190987758334529</v>
      </c>
      <c r="AR11" s="2">
        <v>146.22543896893725</v>
      </c>
      <c r="AS11" s="2">
        <v>126.26433359986981</v>
      </c>
      <c r="AT11" s="2">
        <v>119.2108721325083</v>
      </c>
      <c r="AU11" s="9">
        <v>20.361316624018549</v>
      </c>
      <c r="AV11" s="10">
        <v>0.37035890944551447</v>
      </c>
      <c r="AW11" s="10">
        <v>0.95022242770634546</v>
      </c>
      <c r="AX11" s="10">
        <v>0.92606782714489599</v>
      </c>
      <c r="AY11" s="10">
        <v>6.5094685913435022</v>
      </c>
      <c r="AZ11" s="2">
        <v>373.34335888318793</v>
      </c>
      <c r="BA11" s="9">
        <v>20.446085014735889</v>
      </c>
      <c r="BB11" s="2">
        <v>156.03630185373103</v>
      </c>
      <c r="BC11" s="9">
        <v>17.291016378330532</v>
      </c>
      <c r="BD11" s="10">
        <v>3.921936648774071</v>
      </c>
      <c r="BE11" s="10">
        <v>7.9790204453286814E-2</v>
      </c>
      <c r="BF11" s="10" t="s">
        <v>38</v>
      </c>
      <c r="BG11" s="10">
        <v>7.3765342426529923</v>
      </c>
      <c r="BH11" s="10">
        <v>0.56553676958569044</v>
      </c>
      <c r="BI11" s="10" t="s">
        <v>38</v>
      </c>
      <c r="BJ11" s="10">
        <v>1.6684775273663879</v>
      </c>
      <c r="BK11" s="10">
        <v>0.11034737464879635</v>
      </c>
      <c r="BL11" s="10" t="s">
        <v>38</v>
      </c>
      <c r="BM11" s="10" t="s">
        <v>38</v>
      </c>
      <c r="BN11" s="2">
        <v>126.29215339169143</v>
      </c>
      <c r="BO11" s="9">
        <v>13.795973049839231</v>
      </c>
      <c r="BP11" s="9">
        <v>35.28612377348415</v>
      </c>
      <c r="BQ11" s="10">
        <v>4.5854623141902948</v>
      </c>
      <c r="BR11" s="10">
        <v>21.985435119397405</v>
      </c>
      <c r="BS11" s="10">
        <v>5.4376142440787545</v>
      </c>
      <c r="BT11" s="10">
        <v>1.738823575508742</v>
      </c>
      <c r="BU11" s="10">
        <v>6.0483014491547671</v>
      </c>
      <c r="BV11" s="10">
        <v>0.8391877804237402</v>
      </c>
      <c r="BW11" s="10">
        <v>3.9979184263581589</v>
      </c>
      <c r="BX11" s="10">
        <v>0.83974634242221269</v>
      </c>
      <c r="BY11" s="10">
        <v>1.8966525688258931</v>
      </c>
      <c r="BZ11" s="10">
        <v>0.24172237446110348</v>
      </c>
      <c r="CA11" s="10">
        <v>1.7368363356839678</v>
      </c>
      <c r="CB11" s="10">
        <v>0.21990432461832304</v>
      </c>
      <c r="CC11" s="10">
        <v>3.6989657459959773</v>
      </c>
      <c r="CD11" s="10">
        <v>1.34137430440626</v>
      </c>
      <c r="CE11" s="10">
        <v>0.2447233262478391</v>
      </c>
      <c r="CF11" s="10" t="s">
        <v>38</v>
      </c>
      <c r="CG11" s="10" t="s">
        <v>38</v>
      </c>
      <c r="CH11" s="10" t="s">
        <v>38</v>
      </c>
      <c r="CI11" s="10" t="s">
        <v>38</v>
      </c>
      <c r="CJ11" s="10" t="s">
        <v>38</v>
      </c>
      <c r="CK11" s="10" t="s">
        <v>38</v>
      </c>
      <c r="CL11" s="10" t="s">
        <v>38</v>
      </c>
      <c r="CM11" s="10">
        <v>1.6204935184771769</v>
      </c>
      <c r="CN11" s="10">
        <v>1.0941724336221768</v>
      </c>
      <c r="CO11" s="10">
        <v>0.42774916350795744</v>
      </c>
    </row>
    <row r="12" spans="1:93" x14ac:dyDescent="0.35">
      <c r="A12" s="19"/>
      <c r="B12" s="19"/>
      <c r="C12" s="21"/>
      <c r="D12" s="20"/>
      <c r="E12" s="20"/>
      <c r="F12" s="20"/>
      <c r="G12" s="27"/>
      <c r="H12" s="27"/>
      <c r="I12" s="20"/>
      <c r="J12" s="28"/>
      <c r="K12" s="26"/>
      <c r="L12" s="27"/>
      <c r="M12" s="20"/>
      <c r="N12" s="20"/>
      <c r="O12" s="20"/>
      <c r="P12" s="20"/>
      <c r="Q12" s="20"/>
      <c r="R12" s="20"/>
      <c r="S12" s="20"/>
      <c r="T12" s="20"/>
      <c r="U12" s="21"/>
      <c r="V12" s="21"/>
      <c r="W12" s="20"/>
      <c r="X12" s="20"/>
      <c r="Y12" s="20"/>
      <c r="Z12" s="20"/>
      <c r="AA12" s="20"/>
      <c r="AB12" s="8" t="s">
        <v>100</v>
      </c>
      <c r="AC12" s="8">
        <v>5</v>
      </c>
      <c r="AD12" s="8"/>
      <c r="AE12" s="11"/>
      <c r="AF12" s="11"/>
      <c r="AG12" s="8">
        <v>43600</v>
      </c>
      <c r="AH12" s="8">
        <v>71600</v>
      </c>
      <c r="AI12" s="8">
        <v>1200</v>
      </c>
      <c r="AJ12" s="8">
        <v>4300</v>
      </c>
      <c r="AK12" s="8">
        <v>81700</v>
      </c>
      <c r="AL12" s="8">
        <v>16300</v>
      </c>
      <c r="AM12" s="8">
        <v>317</v>
      </c>
      <c r="AN12" s="8">
        <v>280</v>
      </c>
      <c r="AO12" s="8">
        <v>86300</v>
      </c>
      <c r="AP12" s="8">
        <v>1290</v>
      </c>
      <c r="AQ12" s="8">
        <v>45</v>
      </c>
      <c r="AR12" s="11"/>
      <c r="AS12" s="8">
        <v>127</v>
      </c>
      <c r="AT12" s="8">
        <v>103</v>
      </c>
      <c r="AU12" s="8">
        <v>21.7</v>
      </c>
      <c r="AV12" s="12"/>
      <c r="AW12" s="12"/>
      <c r="AX12" s="14"/>
      <c r="AY12" s="8">
        <v>9.8000000000000007</v>
      </c>
      <c r="AZ12" s="8">
        <v>389</v>
      </c>
      <c r="BA12" s="8">
        <v>26</v>
      </c>
      <c r="BB12" s="8">
        <v>172</v>
      </c>
      <c r="BC12" s="8">
        <v>18</v>
      </c>
      <c r="BD12" s="8"/>
      <c r="BE12" s="8"/>
      <c r="BF12" s="8"/>
      <c r="BG12" s="8"/>
      <c r="BH12" s="8"/>
      <c r="BI12" s="8"/>
      <c r="BJ12" s="8"/>
      <c r="BK12" s="8"/>
      <c r="BL12" s="8"/>
      <c r="BM12" s="8"/>
      <c r="BN12" s="8">
        <v>130</v>
      </c>
      <c r="BO12" s="8">
        <v>15</v>
      </c>
      <c r="BP12" s="8">
        <v>38</v>
      </c>
      <c r="BQ12" s="8"/>
      <c r="BR12" s="8">
        <v>25</v>
      </c>
      <c r="BS12" s="8">
        <v>6.2</v>
      </c>
      <c r="BT12" s="8"/>
      <c r="BU12" s="8">
        <v>6.3</v>
      </c>
      <c r="BV12" s="8">
        <v>0.9</v>
      </c>
      <c r="BW12" s="8"/>
      <c r="BX12" s="8">
        <v>1.04</v>
      </c>
      <c r="BY12" s="8"/>
      <c r="BZ12" s="13"/>
      <c r="CA12" s="8">
        <v>2</v>
      </c>
      <c r="CB12" s="8">
        <v>0.28000000000000003</v>
      </c>
      <c r="CC12" s="8">
        <v>4.0999999999999996</v>
      </c>
      <c r="CD12" s="8">
        <v>1.4</v>
      </c>
      <c r="CE12" s="14"/>
      <c r="CF12" s="14"/>
      <c r="CG12" s="13"/>
      <c r="CH12" s="8"/>
      <c r="CI12" s="8"/>
      <c r="CJ12" s="8"/>
      <c r="CK12" s="8"/>
      <c r="CL12" s="8"/>
      <c r="CM12" s="8"/>
      <c r="CN12" s="8">
        <v>1.2</v>
      </c>
      <c r="CO12" s="8"/>
    </row>
    <row r="13" spans="1:93" x14ac:dyDescent="0.35">
      <c r="A13" s="19"/>
      <c r="B13" s="19"/>
      <c r="C13" s="21"/>
      <c r="D13" s="20"/>
      <c r="E13" s="20"/>
      <c r="F13" s="20"/>
      <c r="G13" s="27"/>
      <c r="H13" s="27"/>
      <c r="I13" s="20"/>
      <c r="J13" s="28"/>
      <c r="K13" s="26"/>
      <c r="L13" s="27"/>
      <c r="M13" s="20"/>
      <c r="N13" s="20"/>
      <c r="O13" s="20"/>
      <c r="P13" s="20"/>
      <c r="Q13" s="20"/>
      <c r="R13" s="20"/>
      <c r="S13" s="20"/>
      <c r="T13" s="20"/>
      <c r="U13" s="21"/>
      <c r="V13" s="21"/>
      <c r="W13" s="20"/>
      <c r="X13" s="20"/>
      <c r="Y13" s="20"/>
      <c r="Z13" s="20"/>
      <c r="AA13" s="20"/>
      <c r="AB13" s="8" t="s">
        <v>4</v>
      </c>
      <c r="AC13" s="12">
        <f>AC11/AC12*100</f>
        <v>61.323860852523268</v>
      </c>
      <c r="AD13" s="12"/>
      <c r="AE13" s="11"/>
      <c r="AF13" s="11"/>
      <c r="AG13" s="12">
        <f t="shared" ref="AG13:AN13" si="2">AG11/AG12*100</f>
        <v>73.300062688308557</v>
      </c>
      <c r="AH13" s="12">
        <f t="shared" si="2"/>
        <v>76.285529817249554</v>
      </c>
      <c r="AI13" s="12">
        <f t="shared" si="2"/>
        <v>73.367655321303715</v>
      </c>
      <c r="AJ13" s="12">
        <f t="shared" si="2"/>
        <v>73.62275281189072</v>
      </c>
      <c r="AK13" s="12">
        <f t="shared" si="2"/>
        <v>80.816027990233366</v>
      </c>
      <c r="AL13" s="12">
        <f t="shared" si="2"/>
        <v>98.928565085024943</v>
      </c>
      <c r="AM13" s="12">
        <f t="shared" si="2"/>
        <v>93.821291896740661</v>
      </c>
      <c r="AN13" s="12">
        <f t="shared" si="2"/>
        <v>91.294410755417658</v>
      </c>
      <c r="AO13" s="12">
        <f>AO11/AO12*100</f>
        <v>102.67748967377585</v>
      </c>
      <c r="AP13" s="12">
        <f>AP11/AP12*100</f>
        <v>90.980985713788755</v>
      </c>
      <c r="AQ13" s="12">
        <f t="shared" ref="AQ13" si="3">AQ11/AQ12*100</f>
        <v>80.424417240743395</v>
      </c>
      <c r="AR13" s="11"/>
      <c r="AS13" s="12">
        <f>AS11/AS12*100</f>
        <v>99.420735118007727</v>
      </c>
      <c r="AT13" s="12">
        <f>AT11/AT12*100</f>
        <v>115.73871080826048</v>
      </c>
      <c r="AU13" s="12">
        <f>AU11/AU12*100</f>
        <v>93.830952184417285</v>
      </c>
      <c r="AV13" s="12"/>
      <c r="AW13" s="12"/>
      <c r="AX13" s="14"/>
      <c r="AY13" s="12">
        <f>AY11/AY12*100</f>
        <v>66.423148891260226</v>
      </c>
      <c r="AZ13" s="12">
        <f>AZ11/AZ12*100</f>
        <v>95.975156525241118</v>
      </c>
      <c r="BA13" s="12">
        <f>BA11/BA12*100</f>
        <v>78.638788518214952</v>
      </c>
      <c r="BB13" s="12">
        <f>BB11/BB12*100</f>
        <v>90.718780147518046</v>
      </c>
      <c r="BC13" s="12">
        <f>BC11/BC12*100</f>
        <v>96.061202101836287</v>
      </c>
      <c r="BD13" s="12"/>
      <c r="BE13" s="12"/>
      <c r="BF13" s="12"/>
      <c r="BG13" s="12"/>
      <c r="BH13" s="12"/>
      <c r="BI13" s="12"/>
      <c r="BJ13" s="12"/>
      <c r="BK13" s="12"/>
      <c r="BL13" s="12"/>
      <c r="BM13" s="12"/>
      <c r="BN13" s="12">
        <f>BN11/BN12*100</f>
        <v>97.147810301301092</v>
      </c>
      <c r="BO13" s="12">
        <f>BO11/BO12*100</f>
        <v>91.973153665594879</v>
      </c>
      <c r="BP13" s="12">
        <f>BP11/BP12*100</f>
        <v>92.858220456537239</v>
      </c>
      <c r="BQ13" s="12"/>
      <c r="BR13" s="12">
        <f>BR11/BR12*100</f>
        <v>87.941740477589619</v>
      </c>
      <c r="BS13" s="12">
        <f>BS11/BS12*100</f>
        <v>87.70345554965732</v>
      </c>
      <c r="BT13" s="12"/>
      <c r="BU13" s="12">
        <f>BU11/BU12*100</f>
        <v>96.004784907218536</v>
      </c>
      <c r="BV13" s="12">
        <f>BV11/BV12*100</f>
        <v>93.243086713748909</v>
      </c>
      <c r="BW13" s="12"/>
      <c r="BX13" s="12">
        <f>BX11/BX12*100</f>
        <v>80.744840617520452</v>
      </c>
      <c r="BY13" s="12"/>
      <c r="BZ13" s="12"/>
      <c r="CA13" s="12">
        <f>CA11/CA12*100</f>
        <v>86.841816784198386</v>
      </c>
      <c r="CB13" s="12">
        <f>CB11/CB12*100</f>
        <v>78.537258792258228</v>
      </c>
      <c r="CC13" s="12">
        <f>CC11/CC12*100</f>
        <v>90.218676731609207</v>
      </c>
      <c r="CD13" s="12">
        <f>CD11/CD12*100</f>
        <v>95.812450314732871</v>
      </c>
      <c r="CE13" s="12"/>
      <c r="CF13" s="12"/>
      <c r="CG13" s="12"/>
      <c r="CH13" s="12"/>
      <c r="CI13" s="12"/>
      <c r="CJ13" s="12"/>
      <c r="CK13" s="12"/>
      <c r="CL13" s="12"/>
      <c r="CM13" s="12"/>
      <c r="CN13" s="12">
        <f>CN11/CN12*100</f>
        <v>91.181036135181401</v>
      </c>
      <c r="CO13" s="12"/>
    </row>
    <row r="15" spans="1:93" x14ac:dyDescent="0.35">
      <c r="A15" s="31" t="str">
        <f>'1st set July 2019iCAP sideros'!A5</f>
        <v>OUZ-1</v>
      </c>
      <c r="B15" s="31"/>
      <c r="C15" s="25">
        <f>'1st set July 2019iCAP sideros'!B5</f>
        <v>25807.12241903452</v>
      </c>
      <c r="D15" s="25">
        <f>'1st set July 2019iCAP sideros'!C5</f>
        <v>7793620.0330677042</v>
      </c>
      <c r="E15" s="25">
        <f>'1st set July 2019iCAP sideros'!D5</f>
        <v>239285789.90445247</v>
      </c>
      <c r="F15" s="25">
        <f>'1st set July 2019iCAP sideros'!E5</f>
        <v>245250175.33055949</v>
      </c>
      <c r="G15" s="25">
        <f>'1st set July 2019iCAP sideros'!F5</f>
        <v>741722.58653469116</v>
      </c>
      <c r="H15" s="25">
        <f>'1st set July 2019iCAP sideros'!G5</f>
        <v>747598.81355023605</v>
      </c>
      <c r="I15" s="25">
        <f>'1st set July 2019iCAP sideros'!H5</f>
        <v>30369.682223538384</v>
      </c>
      <c r="J15" s="25">
        <f>'1st set July 2019iCAP sideros'!I5</f>
        <v>228088.55730797318</v>
      </c>
      <c r="K15" s="25">
        <f>'1st set July 2019iCAP sideros'!J5</f>
        <v>174392.04724173044</v>
      </c>
      <c r="L15" s="25">
        <f>'1st set July 2019iCAP sideros'!K5</f>
        <v>2710.6506873578464</v>
      </c>
      <c r="M15" s="25">
        <f>'1st set July 2019iCAP sideros'!L5</f>
        <v>2792.0525629851663</v>
      </c>
      <c r="N15" s="25">
        <f>'1st set July 2019iCAP sideros'!M5</f>
        <v>2953.8745292765989</v>
      </c>
      <c r="O15" s="25">
        <f>'1st set July 2019iCAP sideros'!N5</f>
        <v>818.53282285722435</v>
      </c>
      <c r="P15" s="25">
        <f>'1st set July 2019iCAP sideros'!O5</f>
        <v>5246.6608132065021</v>
      </c>
      <c r="Q15" s="25">
        <f>'1st set July 2019iCAP sideros'!P5</f>
        <v>6079.6115365223577</v>
      </c>
      <c r="R15" s="25">
        <f>'1st set July 2019iCAP sideros'!Q5</f>
        <v>7404.9234309194753</v>
      </c>
      <c r="S15" s="25">
        <f>'1st set July 2019iCAP sideros'!R5</f>
        <v>7535.0456588831485</v>
      </c>
      <c r="T15" s="25">
        <f>'1st set July 2019iCAP sideros'!S5</f>
        <v>47.514719278398658</v>
      </c>
      <c r="U15" s="25" t="str">
        <f>'1st set July 2019iCAP sideros'!T5</f>
        <v>&lt;DL</v>
      </c>
      <c r="V15" s="25" t="str">
        <f>'1st set July 2019iCAP sideros'!U5</f>
        <v>&lt;DL</v>
      </c>
      <c r="W15" s="25">
        <f>'1st set July 2019iCAP sideros'!V5</f>
        <v>596.73417240452784</v>
      </c>
      <c r="X15" s="25">
        <f>'1st set July 2019iCAP sideros'!W5</f>
        <v>610.85307702463228</v>
      </c>
      <c r="Y15" s="25">
        <f>'1st set July 2019iCAP sideros'!X5</f>
        <v>4698.2230359643791</v>
      </c>
      <c r="Z15" s="25">
        <f>'1st set July 2019iCAP sideros'!Y5</f>
        <v>4720.5154153702297</v>
      </c>
      <c r="AA15" s="25">
        <f>'1st set July 2019iCAP sideros'!Z5</f>
        <v>1760.3710188206235</v>
      </c>
      <c r="AB15" s="5" t="s">
        <v>34</v>
      </c>
      <c r="AC15" s="9">
        <v>10.940370325004082</v>
      </c>
      <c r="AD15" s="10" t="s">
        <v>38</v>
      </c>
      <c r="AE15" s="2">
        <v>8173.590334954758</v>
      </c>
      <c r="AF15" s="2">
        <v>11900.995741571696</v>
      </c>
      <c r="AG15" s="9">
        <v>22.015792337667122</v>
      </c>
      <c r="AH15" s="10">
        <v>5339.1037118852482</v>
      </c>
      <c r="AI15" s="10">
        <v>1484.9358188528504</v>
      </c>
      <c r="AJ15" s="10" t="s">
        <v>38</v>
      </c>
      <c r="AK15" s="2">
        <v>537.02569150801344</v>
      </c>
      <c r="AL15" s="2">
        <v>727.5466855501935</v>
      </c>
      <c r="AM15" s="10">
        <v>4.6045871374434544</v>
      </c>
      <c r="AN15" s="9">
        <v>26.22328405726067</v>
      </c>
      <c r="AO15" s="2">
        <v>637448.54093163088</v>
      </c>
      <c r="AP15" s="2">
        <v>1395.2652224489698</v>
      </c>
      <c r="AQ15" s="2">
        <v>6349.3789370055529</v>
      </c>
      <c r="AR15" s="2">
        <v>243075.50836768796</v>
      </c>
      <c r="AS15" s="2">
        <v>613.4084470814521</v>
      </c>
      <c r="AT15" s="10">
        <v>4.5552869350350953</v>
      </c>
      <c r="AU15" s="9">
        <v>31.085289640207378</v>
      </c>
      <c r="AV15" s="2">
        <v>170.02579203114959</v>
      </c>
      <c r="AW15" s="10">
        <v>4.7410229812721072</v>
      </c>
      <c r="AX15" s="10">
        <v>6.6666333263143116</v>
      </c>
      <c r="AY15" s="10" t="s">
        <v>38</v>
      </c>
      <c r="AZ15" s="10">
        <v>3.3474914532597464</v>
      </c>
      <c r="BA15" s="10">
        <v>0.58525595103151218</v>
      </c>
      <c r="BB15" s="9">
        <v>54.419161544661229</v>
      </c>
      <c r="BC15" s="10">
        <v>8.3443869819461973</v>
      </c>
      <c r="BD15" s="9">
        <v>30.319587789461067</v>
      </c>
      <c r="BE15" s="10">
        <v>4.9469247124354103</v>
      </c>
      <c r="BF15" s="10">
        <v>0.91294009155880518</v>
      </c>
      <c r="BG15" s="10">
        <v>7.1471674519093114</v>
      </c>
      <c r="BH15" s="10">
        <v>0.23848750118509626</v>
      </c>
      <c r="BI15" s="10" t="s">
        <v>38</v>
      </c>
      <c r="BJ15" s="10">
        <v>4.9230821377978105</v>
      </c>
      <c r="BK15" s="10">
        <v>11.884298604405764</v>
      </c>
      <c r="BL15" s="10" t="s">
        <v>38</v>
      </c>
      <c r="BM15" s="10" t="s">
        <v>38</v>
      </c>
      <c r="BN15" s="10">
        <v>3.8181720904667658</v>
      </c>
      <c r="BO15" s="10">
        <v>0.46602748464810601</v>
      </c>
      <c r="BP15" s="10">
        <v>7.0321657022268536</v>
      </c>
      <c r="BQ15" s="10">
        <v>0.1006564730535001</v>
      </c>
      <c r="BR15" s="10">
        <v>0.36661535208521551</v>
      </c>
      <c r="BS15" s="10" t="s">
        <v>38</v>
      </c>
      <c r="BT15" s="10" t="s">
        <v>38</v>
      </c>
      <c r="BU15" s="10">
        <v>0.11847492497953989</v>
      </c>
      <c r="BV15" s="10" t="s">
        <v>38</v>
      </c>
      <c r="BW15" s="10" t="s">
        <v>38</v>
      </c>
      <c r="BX15" s="10" t="s">
        <v>38</v>
      </c>
      <c r="BY15" s="10" t="s">
        <v>38</v>
      </c>
      <c r="BZ15" s="10" t="s">
        <v>38</v>
      </c>
      <c r="CA15" s="10" t="s">
        <v>38</v>
      </c>
      <c r="CB15" s="10" t="s">
        <v>38</v>
      </c>
      <c r="CC15" s="10">
        <v>0.98721050470163318</v>
      </c>
      <c r="CD15" s="10">
        <v>1.0000635336717354</v>
      </c>
      <c r="CE15" s="10">
        <v>6.9639353217980799</v>
      </c>
      <c r="CF15" s="10" t="s">
        <v>38</v>
      </c>
      <c r="CG15" s="10" t="s">
        <v>38</v>
      </c>
      <c r="CH15" s="10" t="s">
        <v>38</v>
      </c>
      <c r="CI15" s="10">
        <v>0.57268159569881572</v>
      </c>
      <c r="CJ15" s="10">
        <v>3.9865876315398499</v>
      </c>
      <c r="CK15" s="10">
        <v>1.6364815595336946</v>
      </c>
      <c r="CL15" s="10" t="s">
        <v>38</v>
      </c>
      <c r="CM15" s="10" t="s">
        <v>38</v>
      </c>
      <c r="CN15" s="10">
        <v>0.60344074081418175</v>
      </c>
      <c r="CO15" s="10" t="s">
        <v>38</v>
      </c>
    </row>
    <row r="16" spans="1:93" x14ac:dyDescent="0.35">
      <c r="A16" s="31" t="str">
        <f>'1st set July 2019iCAP sideros'!A6</f>
        <v>OUZ-2</v>
      </c>
      <c r="B16" s="31"/>
      <c r="C16" s="23">
        <f>'1st set July 2019iCAP sideros'!B6</f>
        <v>27902.522128818695</v>
      </c>
      <c r="D16" s="23">
        <f>'1st set July 2019iCAP sideros'!C6</f>
        <v>8349908.1091058459</v>
      </c>
      <c r="E16" s="23">
        <f>'1st set July 2019iCAP sideros'!D6</f>
        <v>244050933.99939844</v>
      </c>
      <c r="F16" s="23">
        <f>'1st set July 2019iCAP sideros'!E6</f>
        <v>250208092.82008398</v>
      </c>
      <c r="G16" s="23">
        <f>'1st set July 2019iCAP sideros'!F6</f>
        <v>708969.87625911401</v>
      </c>
      <c r="H16" s="23">
        <f>'1st set July 2019iCAP sideros'!G6</f>
        <v>770993.65471797565</v>
      </c>
      <c r="I16" s="23">
        <f>'1st set July 2019iCAP sideros'!H6</f>
        <v>41214.11052240253</v>
      </c>
      <c r="J16" s="23">
        <f>'1st set July 2019iCAP sideros'!I6</f>
        <v>254973.01479654814</v>
      </c>
      <c r="K16" s="23">
        <f>'1st set July 2019iCAP sideros'!J6</f>
        <v>190180.75947532873</v>
      </c>
      <c r="L16" s="23">
        <f>'1st set July 2019iCAP sideros'!K6</f>
        <v>5308.5635433834314</v>
      </c>
      <c r="M16" s="23">
        <f>'1st set July 2019iCAP sideros'!L6</f>
        <v>2657.4694887562591</v>
      </c>
      <c r="N16" s="23">
        <f>'1st set July 2019iCAP sideros'!M6</f>
        <v>2788.6304035120202</v>
      </c>
      <c r="O16" s="23">
        <f>'1st set July 2019iCAP sideros'!N6</f>
        <v>773.02546346604299</v>
      </c>
      <c r="P16" s="23">
        <f>'1st set July 2019iCAP sideros'!O6</f>
        <v>4988.5467224221165</v>
      </c>
      <c r="Q16" s="23">
        <f>'1st set July 2019iCAP sideros'!P6</f>
        <v>5275.9740308241262</v>
      </c>
      <c r="R16" s="23">
        <f>'1st set July 2019iCAP sideros'!Q6</f>
        <v>2884.9120755280464</v>
      </c>
      <c r="S16" s="23">
        <f>'1st set July 2019iCAP sideros'!R6</f>
        <v>2904.9001438213163</v>
      </c>
      <c r="T16" s="23">
        <f>'1st set July 2019iCAP sideros'!S6</f>
        <v>43.903860772024764</v>
      </c>
      <c r="U16" s="23" t="str">
        <f>'1st set July 2019iCAP sideros'!T6</f>
        <v>&lt;DL</v>
      </c>
      <c r="V16" s="23" t="str">
        <f>'1st set July 2019iCAP sideros'!U6</f>
        <v>&lt;DL</v>
      </c>
      <c r="W16" s="23">
        <f>'1st set July 2019iCAP sideros'!V6</f>
        <v>563.27142489550386</v>
      </c>
      <c r="X16" s="23">
        <f>'1st set July 2019iCAP sideros'!W6</f>
        <v>570.56679053391849</v>
      </c>
      <c r="Y16" s="23">
        <f>'1st set July 2019iCAP sideros'!X6</f>
        <v>4302.5071067122399</v>
      </c>
      <c r="Z16" s="23">
        <f>'1st set July 2019iCAP sideros'!Y6</f>
        <v>4300.4984814473928</v>
      </c>
      <c r="AA16" s="23">
        <f>'1st set July 2019iCAP sideros'!Z6</f>
        <v>1758.688829426289</v>
      </c>
      <c r="AB16" s="5" t="s">
        <v>35</v>
      </c>
      <c r="AC16" s="10">
        <v>2.8129847501224887</v>
      </c>
      <c r="AD16" s="10" t="s">
        <v>38</v>
      </c>
      <c r="AE16" s="2">
        <v>2240.4950645721083</v>
      </c>
      <c r="AF16" s="2">
        <v>2842.0461435732409</v>
      </c>
      <c r="AG16" s="9">
        <v>5.9211951888080581</v>
      </c>
      <c r="AH16" s="10">
        <v>1636.0660662921775</v>
      </c>
      <c r="AI16" s="10">
        <v>830.57128288584875</v>
      </c>
      <c r="AJ16" s="10" t="s">
        <v>38</v>
      </c>
      <c r="AK16" s="2">
        <v>165.15790194971541</v>
      </c>
      <c r="AL16" s="2">
        <v>259.23385341202493</v>
      </c>
      <c r="AM16" s="10">
        <v>2.1973149023242158</v>
      </c>
      <c r="AN16" s="9">
        <v>28.214943263192684</v>
      </c>
      <c r="AO16" s="2">
        <v>778995.25536361907</v>
      </c>
      <c r="AP16" s="2">
        <v>453.31216417589457</v>
      </c>
      <c r="AQ16" s="2">
        <v>7300.1277494881761</v>
      </c>
      <c r="AR16" s="2">
        <v>243645.47840190923</v>
      </c>
      <c r="AS16" s="2">
        <v>591.79811610621198</v>
      </c>
      <c r="AT16" s="10">
        <v>3.4456677893946552</v>
      </c>
      <c r="AU16" s="9">
        <v>39.082438221956572</v>
      </c>
      <c r="AV16" s="2">
        <v>171.12347586411215</v>
      </c>
      <c r="AW16" s="10">
        <v>6.8430753455871178</v>
      </c>
      <c r="AX16" s="10">
        <v>6.3274283474883601</v>
      </c>
      <c r="AY16" s="10" t="s">
        <v>38</v>
      </c>
      <c r="AZ16" s="10">
        <v>1.0290298094319486</v>
      </c>
      <c r="BA16" s="10">
        <v>0.20077397415552029</v>
      </c>
      <c r="BB16" s="9">
        <v>21.00900995733307</v>
      </c>
      <c r="BC16" s="10">
        <v>2.8594817145921128</v>
      </c>
      <c r="BD16" s="9">
        <v>23.468328689973337</v>
      </c>
      <c r="BE16" s="10">
        <v>4.7113861639555301</v>
      </c>
      <c r="BF16" s="10">
        <v>0.84417046050481492</v>
      </c>
      <c r="BG16" s="10">
        <v>6.1012429913840229</v>
      </c>
      <c r="BH16" s="10" t="s">
        <v>38</v>
      </c>
      <c r="BI16" s="10" t="s">
        <v>38</v>
      </c>
      <c r="BJ16" s="10">
        <v>3.7471643528654219</v>
      </c>
      <c r="BK16" s="10">
        <v>7.7632413438069054</v>
      </c>
      <c r="BL16" s="10" t="s">
        <v>38</v>
      </c>
      <c r="BM16" s="10" t="s">
        <v>38</v>
      </c>
      <c r="BN16" s="10">
        <v>1.1542234701309675</v>
      </c>
      <c r="BO16" s="10">
        <v>0.13918125018427635</v>
      </c>
      <c r="BP16" s="10">
        <v>0.28848078962350954</v>
      </c>
      <c r="BQ16" s="10" t="s">
        <v>38</v>
      </c>
      <c r="BR16" s="10">
        <v>0.10871569836252847</v>
      </c>
      <c r="BS16" s="10" t="s">
        <v>38</v>
      </c>
      <c r="BT16" s="10" t="s">
        <v>38</v>
      </c>
      <c r="BU16" s="10" t="s">
        <v>38</v>
      </c>
      <c r="BV16" s="10" t="s">
        <v>38</v>
      </c>
      <c r="BW16" s="10" t="s">
        <v>38</v>
      </c>
      <c r="BX16" s="10" t="s">
        <v>38</v>
      </c>
      <c r="BY16" s="10" t="s">
        <v>38</v>
      </c>
      <c r="BZ16" s="10" t="s">
        <v>38</v>
      </c>
      <c r="CA16" s="10" t="s">
        <v>38</v>
      </c>
      <c r="CB16" s="10" t="s">
        <v>38</v>
      </c>
      <c r="CC16" s="10">
        <v>0.39069771604873277</v>
      </c>
      <c r="CD16" s="10">
        <v>0.25591118614699382</v>
      </c>
      <c r="CE16" s="10">
        <v>2.6165985449493658</v>
      </c>
      <c r="CF16" s="10" t="s">
        <v>38</v>
      </c>
      <c r="CG16" s="10" t="s">
        <v>38</v>
      </c>
      <c r="CH16" s="10" t="s">
        <v>38</v>
      </c>
      <c r="CI16" s="10">
        <v>0.52161903071187643</v>
      </c>
      <c r="CJ16" s="10">
        <v>3.7187016617017892</v>
      </c>
      <c r="CK16" s="10">
        <v>1.573919403565182</v>
      </c>
      <c r="CL16" s="10" t="s">
        <v>38</v>
      </c>
      <c r="CM16" s="10" t="s">
        <v>38</v>
      </c>
      <c r="CN16" s="10">
        <v>0.18578622275981041</v>
      </c>
      <c r="CO16" s="10" t="s">
        <v>38</v>
      </c>
    </row>
    <row r="17" spans="1:93" x14ac:dyDescent="0.35">
      <c r="A17" s="31" t="str">
        <f>'1st set July 2019iCAP sideros'!A7</f>
        <v>OUZ-3</v>
      </c>
      <c r="B17" s="31"/>
      <c r="C17" s="23">
        <f>'1st set July 2019iCAP sideros'!B7</f>
        <v>20073.9551841678</v>
      </c>
      <c r="D17" s="23">
        <f>'1st set July 2019iCAP sideros'!C7</f>
        <v>8434153.7555808481</v>
      </c>
      <c r="E17" s="23">
        <f>'1st set July 2019iCAP sideros'!D7</f>
        <v>244743540.97814313</v>
      </c>
      <c r="F17" s="23">
        <f>'1st set July 2019iCAP sideros'!E7</f>
        <v>252939563.56972739</v>
      </c>
      <c r="G17" s="23">
        <f>'1st set July 2019iCAP sideros'!F7</f>
        <v>729260.0915601477</v>
      </c>
      <c r="H17" s="23">
        <f>'1st set July 2019iCAP sideros'!G7</f>
        <v>735818.30664872087</v>
      </c>
      <c r="I17" s="23">
        <f>'1st set July 2019iCAP sideros'!H7</f>
        <v>44032.840802739527</v>
      </c>
      <c r="J17" s="23">
        <f>'1st set July 2019iCAP sideros'!I7</f>
        <v>261139.29031065266</v>
      </c>
      <c r="K17" s="23">
        <f>'1st set July 2019iCAP sideros'!J7</f>
        <v>192330.2777471244</v>
      </c>
      <c r="L17" s="23">
        <f>'1st set July 2019iCAP sideros'!K7</f>
        <v>5170.4189753523369</v>
      </c>
      <c r="M17" s="23">
        <f>'1st set July 2019iCAP sideros'!L7</f>
        <v>2684.513820668652</v>
      </c>
      <c r="N17" s="23">
        <f>'1st set July 2019iCAP sideros'!M7</f>
        <v>2813.5450367700828</v>
      </c>
      <c r="O17" s="23">
        <f>'1st set July 2019iCAP sideros'!N7</f>
        <v>770.62534277840177</v>
      </c>
      <c r="P17" s="23">
        <f>'1st set July 2019iCAP sideros'!O7</f>
        <v>4829.6135738185458</v>
      </c>
      <c r="Q17" s="23">
        <f>'1st set July 2019iCAP sideros'!P7</f>
        <v>4904.7222844571552</v>
      </c>
      <c r="R17" s="23">
        <f>'1st set July 2019iCAP sideros'!Q7</f>
        <v>2759.6797374848425</v>
      </c>
      <c r="S17" s="23">
        <f>'1st set July 2019iCAP sideros'!R7</f>
        <v>2787.9317591280951</v>
      </c>
      <c r="T17" s="23">
        <f>'1st set July 2019iCAP sideros'!S7</f>
        <v>44.399183971873754</v>
      </c>
      <c r="U17" s="23" t="str">
        <f>'1st set July 2019iCAP sideros'!T7</f>
        <v>&lt;DL</v>
      </c>
      <c r="V17" s="23" t="str">
        <f>'1st set July 2019iCAP sideros'!U7</f>
        <v>&lt;DL</v>
      </c>
      <c r="W17" s="23">
        <f>'1st set July 2019iCAP sideros'!V7</f>
        <v>562.42528759435686</v>
      </c>
      <c r="X17" s="23">
        <f>'1st set July 2019iCAP sideros'!W7</f>
        <v>563.88386142671652</v>
      </c>
      <c r="Y17" s="23">
        <f>'1st set July 2019iCAP sideros'!X7</f>
        <v>4152.485422482051</v>
      </c>
      <c r="Z17" s="23">
        <f>'1st set July 2019iCAP sideros'!Y7</f>
        <v>4178.2890480346923</v>
      </c>
      <c r="AA17" s="23">
        <f>'1st set July 2019iCAP sideros'!Z7</f>
        <v>1719.7528001728576</v>
      </c>
      <c r="AB17" s="5" t="s">
        <v>36</v>
      </c>
      <c r="AC17" s="10">
        <v>0.40672462654833269</v>
      </c>
      <c r="AD17" s="10" t="s">
        <v>38</v>
      </c>
      <c r="AE17" s="2">
        <v>434.98118527125609</v>
      </c>
      <c r="AF17" s="2">
        <v>646.71517129685708</v>
      </c>
      <c r="AG17" s="10" t="s">
        <v>38</v>
      </c>
      <c r="AH17" s="10">
        <v>320.74821723986628</v>
      </c>
      <c r="AI17" s="10">
        <v>644.63082173546331</v>
      </c>
      <c r="AJ17" s="10" t="s">
        <v>38</v>
      </c>
      <c r="AK17" s="10" t="s">
        <v>38</v>
      </c>
      <c r="AL17" s="9">
        <v>70.512674785663549</v>
      </c>
      <c r="AM17" s="10">
        <v>2.4458873402273751</v>
      </c>
      <c r="AN17" s="9">
        <v>19.941087161315995</v>
      </c>
      <c r="AO17" s="2">
        <v>868261.30599799368</v>
      </c>
      <c r="AP17" s="2">
        <v>183.63958277376588</v>
      </c>
      <c r="AQ17" s="2">
        <v>7222.0093884222333</v>
      </c>
      <c r="AR17" s="2">
        <v>242825.95032625526</v>
      </c>
      <c r="AS17" s="2">
        <v>569.9032009486707</v>
      </c>
      <c r="AT17" s="10">
        <v>2.9882073547277299</v>
      </c>
      <c r="AU17" s="9">
        <v>41.101618222216445</v>
      </c>
      <c r="AV17" s="2">
        <v>169.23887241533458</v>
      </c>
      <c r="AW17" s="10">
        <v>7.0874195438467043</v>
      </c>
      <c r="AX17" s="10">
        <v>7.0626716735687047</v>
      </c>
      <c r="AY17" s="10" t="s">
        <v>38</v>
      </c>
      <c r="AZ17" s="10">
        <v>0.17123215743124082</v>
      </c>
      <c r="BA17" s="10" t="s">
        <v>38</v>
      </c>
      <c r="BB17" s="10">
        <v>3.1299585780114123</v>
      </c>
      <c r="BC17" s="10">
        <v>0.9526940341874105</v>
      </c>
      <c r="BD17" s="9">
        <v>23.849859065173163</v>
      </c>
      <c r="BE17" s="10">
        <v>4.7909677223161271</v>
      </c>
      <c r="BF17" s="10">
        <v>0.83574167952391454</v>
      </c>
      <c r="BG17" s="10">
        <v>4.6907007835073014</v>
      </c>
      <c r="BH17" s="10" t="s">
        <v>38</v>
      </c>
      <c r="BI17" s="10" t="s">
        <v>38</v>
      </c>
      <c r="BJ17" s="10">
        <v>5.3196641339343209</v>
      </c>
      <c r="BK17" s="10">
        <v>11.167707142912025</v>
      </c>
      <c r="BL17" s="10" t="s">
        <v>38</v>
      </c>
      <c r="BM17" s="10" t="s">
        <v>38</v>
      </c>
      <c r="BN17" s="10">
        <v>0.23153188620444107</v>
      </c>
      <c r="BO17" s="10" t="s">
        <v>38</v>
      </c>
      <c r="BP17" s="10">
        <v>34.775742122315265</v>
      </c>
      <c r="BQ17" s="10" t="s">
        <v>38</v>
      </c>
      <c r="BR17" s="10" t="s">
        <v>38</v>
      </c>
      <c r="BS17" s="10" t="s">
        <v>38</v>
      </c>
      <c r="BT17" s="10" t="s">
        <v>38</v>
      </c>
      <c r="BU17" s="10">
        <v>0.2801386741838684</v>
      </c>
      <c r="BV17" s="10" t="s">
        <v>38</v>
      </c>
      <c r="BW17" s="10" t="s">
        <v>38</v>
      </c>
      <c r="BX17" s="10" t="s">
        <v>38</v>
      </c>
      <c r="BY17" s="10" t="s">
        <v>38</v>
      </c>
      <c r="BZ17" s="10" t="s">
        <v>38</v>
      </c>
      <c r="CA17" s="10" t="s">
        <v>38</v>
      </c>
      <c r="CB17" s="10" t="s">
        <v>38</v>
      </c>
      <c r="CC17" s="10" t="s">
        <v>38</v>
      </c>
      <c r="CD17" s="10">
        <v>0.11131643545001167</v>
      </c>
      <c r="CE17" s="10">
        <v>2.4216412929373119</v>
      </c>
      <c r="CF17" s="10" t="s">
        <v>38</v>
      </c>
      <c r="CG17" s="10" t="s">
        <v>38</v>
      </c>
      <c r="CH17" s="10" t="s">
        <v>38</v>
      </c>
      <c r="CI17" s="10">
        <v>0.49904207349547319</v>
      </c>
      <c r="CJ17" s="10">
        <v>3.4548836506573521</v>
      </c>
      <c r="CK17" s="10">
        <v>1.498570848087305</v>
      </c>
      <c r="CL17" s="10" t="s">
        <v>38</v>
      </c>
      <c r="CM17" s="10" t="s">
        <v>38</v>
      </c>
      <c r="CN17" s="10" t="s">
        <v>38</v>
      </c>
      <c r="CO17" s="10" t="s">
        <v>38</v>
      </c>
    </row>
    <row r="18" spans="1:93" x14ac:dyDescent="0.35">
      <c r="A18" s="31" t="str">
        <f>'1st set July 2019iCAP sideros'!A8</f>
        <v>OUZ-4</v>
      </c>
      <c r="B18" s="31"/>
      <c r="C18" s="23">
        <f>'1st set July 2019iCAP sideros'!B8</f>
        <v>22191.734257974887</v>
      </c>
      <c r="D18" s="23">
        <f>'1st set July 2019iCAP sideros'!C8</f>
        <v>8172313.2623804696</v>
      </c>
      <c r="E18" s="23">
        <f>'1st set July 2019iCAP sideros'!D8</f>
        <v>225607591.24238607</v>
      </c>
      <c r="F18" s="23">
        <f>'1st set July 2019iCAP sideros'!E8</f>
        <v>232203525.56683525</v>
      </c>
      <c r="G18" s="23">
        <f>'1st set July 2019iCAP sideros'!F8</f>
        <v>609543.88901089388</v>
      </c>
      <c r="H18" s="23">
        <f>'1st set July 2019iCAP sideros'!G8</f>
        <v>616029.11660634005</v>
      </c>
      <c r="I18" s="23">
        <f>'1st set July 2019iCAP sideros'!H8</f>
        <v>47743.907201409413</v>
      </c>
      <c r="J18" s="23">
        <f>'1st set July 2019iCAP sideros'!I8</f>
        <v>245196.34513212545</v>
      </c>
      <c r="K18" s="23">
        <f>'1st set July 2019iCAP sideros'!J8</f>
        <v>178447.95139364884</v>
      </c>
      <c r="L18" s="23">
        <f>'1st set July 2019iCAP sideros'!K8</f>
        <v>4932.153658377415</v>
      </c>
      <c r="M18" s="23">
        <f>'1st set July 2019iCAP sideros'!L8</f>
        <v>2448.97528676092</v>
      </c>
      <c r="N18" s="23">
        <f>'1st set July 2019iCAP sideros'!M8</f>
        <v>2585.0283689626958</v>
      </c>
      <c r="O18" s="23">
        <f>'1st set July 2019iCAP sideros'!N8</f>
        <v>698.8229740483705</v>
      </c>
      <c r="P18" s="23">
        <f>'1st set July 2019iCAP sideros'!O8</f>
        <v>4519.1593504990224</v>
      </c>
      <c r="Q18" s="23">
        <f>'1st set July 2019iCAP sideros'!P8</f>
        <v>4578.85580345376</v>
      </c>
      <c r="R18" s="23">
        <f>'1st set July 2019iCAP sideros'!Q8</f>
        <v>1489.8883047774013</v>
      </c>
      <c r="S18" s="23">
        <f>'1st set July 2019iCAP sideros'!R8</f>
        <v>1514.9162299718673</v>
      </c>
      <c r="T18" s="23">
        <f>'1st set July 2019iCAP sideros'!S8</f>
        <v>40.45966862685006</v>
      </c>
      <c r="U18" s="23" t="str">
        <f>'1st set July 2019iCAP sideros'!T8</f>
        <v>&lt;DL</v>
      </c>
      <c r="V18" s="23" t="str">
        <f>'1st set July 2019iCAP sideros'!U8</f>
        <v>&lt;DL</v>
      </c>
      <c r="W18" s="23">
        <f>'1st set July 2019iCAP sideros'!V8</f>
        <v>509.83629202681254</v>
      </c>
      <c r="X18" s="23">
        <f>'1st set July 2019iCAP sideros'!W8</f>
        <v>517.56570833251374</v>
      </c>
      <c r="Y18" s="23">
        <f>'1st set July 2019iCAP sideros'!X8</f>
        <v>3761.3072114055212</v>
      </c>
      <c r="Z18" s="23">
        <f>'1st set July 2019iCAP sideros'!Y8</f>
        <v>3811.8720398721612</v>
      </c>
      <c r="AA18" s="23">
        <f>'1st set July 2019iCAP sideros'!Z8</f>
        <v>1575.3816731115758</v>
      </c>
      <c r="AB18" s="5" t="s">
        <v>37</v>
      </c>
      <c r="AC18" s="10">
        <v>0.31081889137323221</v>
      </c>
      <c r="AD18" s="10" t="s">
        <v>38</v>
      </c>
      <c r="AE18" s="2">
        <v>605.64973916741667</v>
      </c>
      <c r="AF18" s="2">
        <v>839.13934999293531</v>
      </c>
      <c r="AG18" s="10" t="s">
        <v>38</v>
      </c>
      <c r="AH18" s="10">
        <v>500.01673826019606</v>
      </c>
      <c r="AI18" s="10">
        <v>759.25851224330609</v>
      </c>
      <c r="AJ18" s="10" t="s">
        <v>38</v>
      </c>
      <c r="AK18" s="10" t="s">
        <v>38</v>
      </c>
      <c r="AL18" s="9">
        <v>90.033388159936734</v>
      </c>
      <c r="AM18" s="10">
        <v>1.7763906297312426</v>
      </c>
      <c r="AN18" s="9">
        <v>21.970445598091612</v>
      </c>
      <c r="AO18" s="2">
        <v>892915.5732542997</v>
      </c>
      <c r="AP18" s="2">
        <v>131.97954692958771</v>
      </c>
      <c r="AQ18" s="2">
        <v>7331.5123987092757</v>
      </c>
      <c r="AR18" s="2">
        <v>230023.85522229699</v>
      </c>
      <c r="AS18" s="2">
        <v>505.38981499290941</v>
      </c>
      <c r="AT18" s="10">
        <v>3.3982117480111631</v>
      </c>
      <c r="AU18" s="9">
        <v>44.790607918296274</v>
      </c>
      <c r="AV18" s="2">
        <v>154.97215256304111</v>
      </c>
      <c r="AW18" s="10">
        <v>6.2881388207721178</v>
      </c>
      <c r="AX18" s="10">
        <v>6.4478979200299475</v>
      </c>
      <c r="AY18" s="10" t="s">
        <v>38</v>
      </c>
      <c r="AZ18" s="10">
        <v>0.22076855027880354</v>
      </c>
      <c r="BA18" s="10" t="s">
        <v>38</v>
      </c>
      <c r="BB18" s="10">
        <v>3.4256545727768262</v>
      </c>
      <c r="BC18" s="10">
        <v>0.93254811025987272</v>
      </c>
      <c r="BD18" s="9">
        <v>17.354394633855403</v>
      </c>
      <c r="BE18" s="10">
        <v>4.4028999992397502</v>
      </c>
      <c r="BF18" s="10">
        <v>0.7337674649560828</v>
      </c>
      <c r="BG18" s="10">
        <v>4.1307077595855999</v>
      </c>
      <c r="BH18" s="10" t="s">
        <v>38</v>
      </c>
      <c r="BI18" s="10" t="s">
        <v>38</v>
      </c>
      <c r="BJ18" s="10">
        <v>3.2345341403734711</v>
      </c>
      <c r="BK18" s="10">
        <v>6.5573121812915067</v>
      </c>
      <c r="BL18" s="10" t="s">
        <v>38</v>
      </c>
      <c r="BM18" s="10" t="s">
        <v>38</v>
      </c>
      <c r="BN18" s="10">
        <v>0.37330715974104395</v>
      </c>
      <c r="BO18" s="10" t="s">
        <v>38</v>
      </c>
      <c r="BP18" s="10">
        <v>58.735190671547912</v>
      </c>
      <c r="BQ18" s="10" t="s">
        <v>38</v>
      </c>
      <c r="BR18" s="10" t="s">
        <v>38</v>
      </c>
      <c r="BS18" s="10" t="s">
        <v>38</v>
      </c>
      <c r="BT18" s="10" t="s">
        <v>38</v>
      </c>
      <c r="BU18" s="10">
        <v>0.43124329362553432</v>
      </c>
      <c r="BV18" s="10" t="s">
        <v>38</v>
      </c>
      <c r="BW18" s="10" t="s">
        <v>38</v>
      </c>
      <c r="BX18" s="10" t="s">
        <v>38</v>
      </c>
      <c r="BY18" s="10" t="s">
        <v>38</v>
      </c>
      <c r="BZ18" s="10" t="s">
        <v>38</v>
      </c>
      <c r="CA18" s="10" t="s">
        <v>38</v>
      </c>
      <c r="CB18" s="10" t="s">
        <v>38</v>
      </c>
      <c r="CC18" s="10" t="s">
        <v>38</v>
      </c>
      <c r="CD18" s="10">
        <v>0.1218644689051549</v>
      </c>
      <c r="CE18" s="10">
        <v>1.2902461469360897</v>
      </c>
      <c r="CF18" s="10" t="s">
        <v>38</v>
      </c>
      <c r="CG18" s="10" t="s">
        <v>38</v>
      </c>
      <c r="CH18" s="10" t="s">
        <v>38</v>
      </c>
      <c r="CI18" s="10">
        <v>0.46795181456214663</v>
      </c>
      <c r="CJ18" s="10">
        <v>3.1336170405642578</v>
      </c>
      <c r="CK18" s="10">
        <v>1.4068896903495776</v>
      </c>
      <c r="CL18" s="10" t="s">
        <v>38</v>
      </c>
      <c r="CM18" s="10" t="s">
        <v>38</v>
      </c>
      <c r="CN18" s="10" t="s">
        <v>38</v>
      </c>
      <c r="CO18" s="10" t="s">
        <v>38</v>
      </c>
    </row>
    <row r="20" spans="1:93" x14ac:dyDescent="0.35">
      <c r="A20" s="17"/>
      <c r="B20" s="17"/>
      <c r="C20" s="22" t="s">
        <v>102</v>
      </c>
      <c r="D20" s="22" t="s">
        <v>103</v>
      </c>
      <c r="E20" s="22" t="s">
        <v>104</v>
      </c>
      <c r="F20" s="22" t="s">
        <v>104</v>
      </c>
      <c r="G20" s="22" t="s">
        <v>105</v>
      </c>
      <c r="H20" s="22" t="s">
        <v>105</v>
      </c>
      <c r="I20" s="22" t="s">
        <v>106</v>
      </c>
      <c r="J20" s="34" t="s">
        <v>107</v>
      </c>
      <c r="K20" s="32" t="s">
        <v>107</v>
      </c>
      <c r="L20" s="22" t="s">
        <v>108</v>
      </c>
      <c r="M20" s="22" t="s">
        <v>109</v>
      </c>
      <c r="N20" s="22" t="s">
        <v>109</v>
      </c>
      <c r="O20" s="22" t="s">
        <v>110</v>
      </c>
      <c r="P20" s="22" t="s">
        <v>111</v>
      </c>
      <c r="Q20" s="22" t="s">
        <v>111</v>
      </c>
      <c r="R20" s="22" t="s">
        <v>112</v>
      </c>
      <c r="S20" s="22" t="s">
        <v>112</v>
      </c>
      <c r="T20" s="22" t="s">
        <v>113</v>
      </c>
      <c r="U20" s="22" t="s">
        <v>114</v>
      </c>
      <c r="V20" s="22" t="s">
        <v>114</v>
      </c>
      <c r="W20" s="22" t="s">
        <v>115</v>
      </c>
      <c r="X20" s="22" t="s">
        <v>115</v>
      </c>
      <c r="Y20" s="22" t="s">
        <v>116</v>
      </c>
      <c r="Z20" s="22" t="s">
        <v>116</v>
      </c>
      <c r="AA20" s="22" t="s">
        <v>117</v>
      </c>
      <c r="AB20" s="47" t="s">
        <v>162</v>
      </c>
      <c r="AC20" s="5" t="str">
        <f>AC3</f>
        <v>Li</v>
      </c>
      <c r="AD20" s="5" t="str">
        <f t="shared" ref="AD20:CO20" si="4">AD3</f>
        <v>Be</v>
      </c>
      <c r="AE20" s="5" t="str">
        <f t="shared" si="4"/>
        <v>B</v>
      </c>
      <c r="AF20" s="5" t="str">
        <f t="shared" si="4"/>
        <v>Na</v>
      </c>
      <c r="AG20" s="5" t="str">
        <f t="shared" si="4"/>
        <v>Mg</v>
      </c>
      <c r="AH20" s="5" t="str">
        <f t="shared" si="4"/>
        <v>Al</v>
      </c>
      <c r="AI20" s="5" t="str">
        <f t="shared" si="4"/>
        <v>P</v>
      </c>
      <c r="AJ20" s="5" t="str">
        <f t="shared" si="4"/>
        <v>K</v>
      </c>
      <c r="AK20" s="5" t="str">
        <f t="shared" si="4"/>
        <v>Ca</v>
      </c>
      <c r="AL20" s="5" t="str">
        <f t="shared" si="4"/>
        <v>Ti</v>
      </c>
      <c r="AM20" s="5" t="str">
        <f t="shared" si="4"/>
        <v>V</v>
      </c>
      <c r="AN20" s="5" t="str">
        <f t="shared" si="4"/>
        <v>Cr</v>
      </c>
      <c r="AO20" s="5" t="s">
        <v>163</v>
      </c>
      <c r="AP20" s="5" t="str">
        <f t="shared" si="4"/>
        <v>Mn</v>
      </c>
      <c r="AQ20" s="5" t="s">
        <v>103</v>
      </c>
      <c r="AR20" s="5" t="s">
        <v>164</v>
      </c>
      <c r="AS20" s="5" t="str">
        <f t="shared" si="4"/>
        <v>Cu</v>
      </c>
      <c r="AT20" s="5" t="str">
        <f t="shared" si="4"/>
        <v>Zn</v>
      </c>
      <c r="AU20" s="5" t="str">
        <f t="shared" si="4"/>
        <v>Ga</v>
      </c>
      <c r="AV20" s="5" t="str">
        <f t="shared" si="4"/>
        <v>Ge</v>
      </c>
      <c r="AW20" s="5" t="str">
        <f t="shared" si="4"/>
        <v>As</v>
      </c>
      <c r="AX20" s="5" t="str">
        <f t="shared" si="4"/>
        <v>Se</v>
      </c>
      <c r="AY20" s="5" t="str">
        <f t="shared" si="4"/>
        <v>Rb</v>
      </c>
      <c r="AZ20" s="5" t="str">
        <f t="shared" si="4"/>
        <v>Sr</v>
      </c>
      <c r="BA20" s="5" t="str">
        <f t="shared" si="4"/>
        <v>Y</v>
      </c>
      <c r="BB20" s="5" t="str">
        <f t="shared" si="4"/>
        <v>Zr</v>
      </c>
      <c r="BC20" s="5" t="str">
        <f t="shared" si="4"/>
        <v>Nb</v>
      </c>
      <c r="BD20" s="5" t="str">
        <f t="shared" si="4"/>
        <v>Mo</v>
      </c>
      <c r="BE20" s="5" t="str">
        <f t="shared" si="4"/>
        <v>Ru</v>
      </c>
      <c r="BF20" s="5" t="str">
        <f t="shared" si="4"/>
        <v>Rh</v>
      </c>
      <c r="BG20" s="5" t="str">
        <f t="shared" si="4"/>
        <v>Pd</v>
      </c>
      <c r="BH20" s="5" t="str">
        <f t="shared" si="4"/>
        <v>Ag</v>
      </c>
      <c r="BI20" s="5" t="str">
        <f t="shared" si="4"/>
        <v>Cd</v>
      </c>
      <c r="BJ20" s="5" t="str">
        <f t="shared" si="4"/>
        <v>Sn</v>
      </c>
      <c r="BK20" s="5" t="str">
        <f t="shared" si="4"/>
        <v>Sb</v>
      </c>
      <c r="BL20" s="5" t="str">
        <f t="shared" si="4"/>
        <v>Te</v>
      </c>
      <c r="BM20" s="5" t="str">
        <f t="shared" si="4"/>
        <v>Cs</v>
      </c>
      <c r="BN20" s="5" t="str">
        <f t="shared" si="4"/>
        <v>Ba</v>
      </c>
      <c r="BO20" s="5" t="str">
        <f t="shared" si="4"/>
        <v>La</v>
      </c>
      <c r="BP20" s="5" t="str">
        <f t="shared" si="4"/>
        <v>Ce</v>
      </c>
      <c r="BQ20" s="5" t="str">
        <f t="shared" si="4"/>
        <v>Pr</v>
      </c>
      <c r="BR20" s="5" t="str">
        <f t="shared" si="4"/>
        <v>Nd</v>
      </c>
      <c r="BS20" s="5" t="str">
        <f t="shared" si="4"/>
        <v>Sm</v>
      </c>
      <c r="BT20" s="5" t="str">
        <f t="shared" si="4"/>
        <v>Eu</v>
      </c>
      <c r="BU20" s="5" t="str">
        <f t="shared" si="4"/>
        <v>Gd</v>
      </c>
      <c r="BV20" s="5" t="str">
        <f t="shared" si="4"/>
        <v>Tb</v>
      </c>
      <c r="BW20" s="5" t="str">
        <f t="shared" si="4"/>
        <v>Dy</v>
      </c>
      <c r="BX20" s="5" t="str">
        <f t="shared" si="4"/>
        <v>Ho</v>
      </c>
      <c r="BY20" s="5" t="str">
        <f t="shared" si="4"/>
        <v>Er</v>
      </c>
      <c r="BZ20" s="5" t="str">
        <f t="shared" si="4"/>
        <v>Tm</v>
      </c>
      <c r="CA20" s="5" t="str">
        <f t="shared" si="4"/>
        <v>Yb</v>
      </c>
      <c r="CB20" s="5" t="str">
        <f t="shared" si="4"/>
        <v>Lu</v>
      </c>
      <c r="CC20" s="5" t="str">
        <f t="shared" si="4"/>
        <v>Hf</v>
      </c>
      <c r="CD20" s="5" t="str">
        <f t="shared" si="4"/>
        <v>Ta</v>
      </c>
      <c r="CE20" s="5" t="str">
        <f t="shared" si="4"/>
        <v>W</v>
      </c>
      <c r="CF20" s="5" t="str">
        <f t="shared" si="4"/>
        <v>Re185</v>
      </c>
      <c r="CG20" s="5" t="str">
        <f t="shared" si="4"/>
        <v>Re187</v>
      </c>
      <c r="CH20" s="5" t="str">
        <f t="shared" si="4"/>
        <v>Os</v>
      </c>
      <c r="CI20" s="5" t="str">
        <f t="shared" si="4"/>
        <v>Ir</v>
      </c>
      <c r="CJ20" s="5" t="str">
        <f t="shared" si="4"/>
        <v>Pt</v>
      </c>
      <c r="CK20" s="5" t="str">
        <f t="shared" si="4"/>
        <v>Au</v>
      </c>
      <c r="CL20" s="5" t="str">
        <f t="shared" si="4"/>
        <v>Tl</v>
      </c>
      <c r="CM20" s="5" t="str">
        <f t="shared" si="4"/>
        <v>Pb</v>
      </c>
      <c r="CN20" s="5" t="str">
        <f t="shared" si="4"/>
        <v>Th</v>
      </c>
      <c r="CO20" s="5" t="str">
        <f t="shared" si="4"/>
        <v>U</v>
      </c>
    </row>
    <row r="21" spans="1:93" x14ac:dyDescent="0.35">
      <c r="A21" s="31" t="str">
        <f>A15</f>
        <v>OUZ-1</v>
      </c>
      <c r="B21" s="31"/>
      <c r="C21" s="24">
        <f>C15/1000</f>
        <v>25.807122419034521</v>
      </c>
      <c r="D21" s="23">
        <f t="shared" ref="D21:F24" si="5">D15/1000000</f>
        <v>7.7936200330677039</v>
      </c>
      <c r="E21" s="24">
        <f t="shared" si="5"/>
        <v>239.28578990445249</v>
      </c>
      <c r="F21" s="24">
        <f t="shared" si="5"/>
        <v>245.2501753305595</v>
      </c>
      <c r="G21" s="24">
        <f t="shared" ref="G21:T21" si="6">G15/1000</f>
        <v>741.72258653469112</v>
      </c>
      <c r="H21" s="24">
        <f t="shared" si="6"/>
        <v>747.59881355023606</v>
      </c>
      <c r="I21" s="24">
        <f t="shared" si="6"/>
        <v>30.369682223538383</v>
      </c>
      <c r="J21" s="35">
        <f t="shared" si="6"/>
        <v>228.08855730797319</v>
      </c>
      <c r="K21" s="33">
        <f t="shared" si="6"/>
        <v>174.39204724173044</v>
      </c>
      <c r="L21" s="24">
        <f t="shared" si="6"/>
        <v>2.7106506873578464</v>
      </c>
      <c r="M21" s="24">
        <f t="shared" si="6"/>
        <v>2.7920525629851665</v>
      </c>
      <c r="N21" s="24">
        <f t="shared" si="6"/>
        <v>2.9538745292765989</v>
      </c>
      <c r="O21" s="24">
        <f t="shared" si="6"/>
        <v>0.8185328228572244</v>
      </c>
      <c r="P21" s="24">
        <f t="shared" si="6"/>
        <v>5.2466608132065025</v>
      </c>
      <c r="Q21" s="24">
        <f t="shared" si="6"/>
        <v>6.079611536522358</v>
      </c>
      <c r="R21" s="23">
        <f t="shared" si="6"/>
        <v>7.4049234309194754</v>
      </c>
      <c r="S21" s="23">
        <f t="shared" si="6"/>
        <v>7.5350456588831483</v>
      </c>
      <c r="T21" s="23">
        <f t="shared" si="6"/>
        <v>4.7514719278398655E-2</v>
      </c>
      <c r="U21" s="24" t="str">
        <f t="shared" ref="U21:V24" si="7">U15</f>
        <v>&lt;DL</v>
      </c>
      <c r="V21" s="24" t="str">
        <f t="shared" si="7"/>
        <v>&lt;DL</v>
      </c>
      <c r="W21" s="23">
        <f t="shared" ref="W21:AA24" si="8">W15/1000</f>
        <v>0.59673417240452786</v>
      </c>
      <c r="X21" s="23">
        <f t="shared" si="8"/>
        <v>0.61085307702463232</v>
      </c>
      <c r="Y21" s="24">
        <f t="shared" si="8"/>
        <v>4.6982230359643786</v>
      </c>
      <c r="Z21" s="24">
        <f t="shared" si="8"/>
        <v>4.7205154153702296</v>
      </c>
      <c r="AA21" s="23">
        <f t="shared" si="8"/>
        <v>1.7603710188206234</v>
      </c>
      <c r="AC21" s="9">
        <f>AC15</f>
        <v>10.940370325004082</v>
      </c>
      <c r="AD21" s="9"/>
      <c r="AE21" s="9">
        <f t="shared" ref="AE21:CO24" si="9">AE15</f>
        <v>8173.590334954758</v>
      </c>
      <c r="AF21" s="9">
        <f t="shared" si="9"/>
        <v>11900.995741571696</v>
      </c>
      <c r="AG21" s="9">
        <f t="shared" si="9"/>
        <v>22.015792337667122</v>
      </c>
      <c r="AH21" s="9">
        <f t="shared" si="9"/>
        <v>5339.1037118852482</v>
      </c>
      <c r="AI21" s="9">
        <f t="shared" si="9"/>
        <v>1484.9358188528504</v>
      </c>
      <c r="AJ21" s="9" t="str">
        <f t="shared" si="9"/>
        <v>&lt;DL</v>
      </c>
      <c r="AK21" s="9">
        <f t="shared" si="9"/>
        <v>537.02569150801344</v>
      </c>
      <c r="AL21" s="9">
        <f t="shared" si="9"/>
        <v>727.5466855501935</v>
      </c>
      <c r="AM21" s="9">
        <f t="shared" si="9"/>
        <v>4.6045871374434544</v>
      </c>
      <c r="AN21" s="9">
        <f t="shared" si="9"/>
        <v>26.22328405726067</v>
      </c>
      <c r="AO21" s="9">
        <f>AO15/1000</f>
        <v>637.44854093163087</v>
      </c>
      <c r="AP21" s="9">
        <f t="shared" si="9"/>
        <v>1395.2652224489698</v>
      </c>
      <c r="AQ21" s="10">
        <f>AQ15/1000</f>
        <v>6.3493789370055529</v>
      </c>
      <c r="AR21" s="9">
        <f>AR15/1000</f>
        <v>243.07550836768795</v>
      </c>
      <c r="AS21" s="9">
        <f t="shared" si="9"/>
        <v>613.4084470814521</v>
      </c>
      <c r="AT21" s="9">
        <f t="shared" si="9"/>
        <v>4.5552869350350953</v>
      </c>
      <c r="AU21" s="9">
        <f t="shared" si="9"/>
        <v>31.085289640207378</v>
      </c>
      <c r="AV21" s="9">
        <f t="shared" si="9"/>
        <v>170.02579203114959</v>
      </c>
      <c r="AW21" s="9">
        <f t="shared" si="9"/>
        <v>4.7410229812721072</v>
      </c>
      <c r="AX21" s="9">
        <f t="shared" si="9"/>
        <v>6.6666333263143116</v>
      </c>
      <c r="AY21" s="9" t="str">
        <f t="shared" si="9"/>
        <v>&lt;DL</v>
      </c>
      <c r="AZ21" s="9">
        <f t="shared" si="9"/>
        <v>3.3474914532597464</v>
      </c>
      <c r="BA21" s="9">
        <f t="shared" si="9"/>
        <v>0.58525595103151218</v>
      </c>
      <c r="BB21" s="9">
        <f t="shared" si="9"/>
        <v>54.419161544661229</v>
      </c>
      <c r="BC21" s="9">
        <f t="shared" si="9"/>
        <v>8.3443869819461973</v>
      </c>
      <c r="BD21" s="9">
        <f t="shared" si="9"/>
        <v>30.319587789461067</v>
      </c>
      <c r="BE21" s="9">
        <f t="shared" si="9"/>
        <v>4.9469247124354103</v>
      </c>
      <c r="BF21" s="9">
        <f t="shared" si="9"/>
        <v>0.91294009155880518</v>
      </c>
      <c r="BG21" s="9">
        <f t="shared" si="9"/>
        <v>7.1471674519093114</v>
      </c>
      <c r="BH21" s="9">
        <f t="shared" si="9"/>
        <v>0.23848750118509626</v>
      </c>
      <c r="BI21" s="9" t="str">
        <f t="shared" si="9"/>
        <v>&lt;DL</v>
      </c>
      <c r="BJ21" s="9">
        <f t="shared" si="9"/>
        <v>4.9230821377978105</v>
      </c>
      <c r="BK21" s="9">
        <f t="shared" si="9"/>
        <v>11.884298604405764</v>
      </c>
      <c r="BL21" s="9" t="str">
        <f t="shared" si="9"/>
        <v>&lt;DL</v>
      </c>
      <c r="BM21" s="9" t="str">
        <f t="shared" si="9"/>
        <v>&lt;DL</v>
      </c>
      <c r="BN21" s="9">
        <f t="shared" si="9"/>
        <v>3.8181720904667658</v>
      </c>
      <c r="BO21" s="9">
        <f t="shared" si="9"/>
        <v>0.46602748464810601</v>
      </c>
      <c r="BP21" s="9">
        <f t="shared" si="9"/>
        <v>7.0321657022268536</v>
      </c>
      <c r="BQ21" s="9">
        <f t="shared" si="9"/>
        <v>0.1006564730535001</v>
      </c>
      <c r="BR21" s="9">
        <f t="shared" si="9"/>
        <v>0.36661535208521551</v>
      </c>
      <c r="BS21" s="9" t="str">
        <f t="shared" si="9"/>
        <v>&lt;DL</v>
      </c>
      <c r="BT21" s="9" t="str">
        <f t="shared" si="9"/>
        <v>&lt;DL</v>
      </c>
      <c r="BU21" s="9">
        <f t="shared" si="9"/>
        <v>0.11847492497953989</v>
      </c>
      <c r="BV21" s="9" t="str">
        <f t="shared" si="9"/>
        <v>&lt;DL</v>
      </c>
      <c r="BW21" s="9" t="str">
        <f t="shared" si="9"/>
        <v>&lt;DL</v>
      </c>
      <c r="BX21" s="9" t="str">
        <f t="shared" si="9"/>
        <v>&lt;DL</v>
      </c>
      <c r="BY21" s="9" t="str">
        <f t="shared" si="9"/>
        <v>&lt;DL</v>
      </c>
      <c r="BZ21" s="9" t="str">
        <f t="shared" si="9"/>
        <v>&lt;DL</v>
      </c>
      <c r="CA21" s="9" t="str">
        <f t="shared" si="9"/>
        <v>&lt;DL</v>
      </c>
      <c r="CB21" s="9" t="str">
        <f t="shared" si="9"/>
        <v>&lt;DL</v>
      </c>
      <c r="CC21" s="9">
        <f t="shared" si="9"/>
        <v>0.98721050470163318</v>
      </c>
      <c r="CD21" s="9">
        <f t="shared" si="9"/>
        <v>1.0000635336717354</v>
      </c>
      <c r="CE21" s="9">
        <f t="shared" si="9"/>
        <v>6.9639353217980799</v>
      </c>
      <c r="CF21" s="9" t="str">
        <f t="shared" si="9"/>
        <v>&lt;DL</v>
      </c>
      <c r="CG21" s="9" t="str">
        <f t="shared" si="9"/>
        <v>&lt;DL</v>
      </c>
      <c r="CH21" s="9" t="str">
        <f t="shared" si="9"/>
        <v>&lt;DL</v>
      </c>
      <c r="CI21" s="9">
        <f t="shared" si="9"/>
        <v>0.57268159569881572</v>
      </c>
      <c r="CJ21" s="9">
        <f t="shared" si="9"/>
        <v>3.9865876315398499</v>
      </c>
      <c r="CK21" s="9">
        <f t="shared" si="9"/>
        <v>1.6364815595336946</v>
      </c>
      <c r="CL21" s="9" t="str">
        <f t="shared" si="9"/>
        <v>&lt;DL</v>
      </c>
      <c r="CM21" s="9" t="str">
        <f t="shared" si="9"/>
        <v>&lt;DL</v>
      </c>
      <c r="CN21" s="9">
        <f t="shared" si="9"/>
        <v>0.60344074081418175</v>
      </c>
      <c r="CO21" s="9" t="str">
        <f t="shared" si="9"/>
        <v>&lt;DL</v>
      </c>
    </row>
    <row r="22" spans="1:93" x14ac:dyDescent="0.35">
      <c r="A22" s="31" t="str">
        <f>A16</f>
        <v>OUZ-2</v>
      </c>
      <c r="B22" s="31"/>
      <c r="C22" s="24">
        <f>C16/1000</f>
        <v>27.902522128818696</v>
      </c>
      <c r="D22" s="23">
        <f t="shared" si="5"/>
        <v>8.3499081091058454</v>
      </c>
      <c r="E22" s="24">
        <f t="shared" si="5"/>
        <v>244.05093399939844</v>
      </c>
      <c r="F22" s="24">
        <f t="shared" si="5"/>
        <v>250.20809282008398</v>
      </c>
      <c r="G22" s="24">
        <f t="shared" ref="G22:T22" si="10">G16/1000</f>
        <v>708.96987625911402</v>
      </c>
      <c r="H22" s="24">
        <f t="shared" si="10"/>
        <v>770.99365471797569</v>
      </c>
      <c r="I22" s="24">
        <f t="shared" si="10"/>
        <v>41.214110522402528</v>
      </c>
      <c r="J22" s="35">
        <f t="shared" si="10"/>
        <v>254.97301479654814</v>
      </c>
      <c r="K22" s="33">
        <f t="shared" si="10"/>
        <v>190.18075947532873</v>
      </c>
      <c r="L22" s="24">
        <f t="shared" si="10"/>
        <v>5.3085635433834311</v>
      </c>
      <c r="M22" s="24">
        <f t="shared" si="10"/>
        <v>2.6574694887562593</v>
      </c>
      <c r="N22" s="24">
        <f t="shared" si="10"/>
        <v>2.7886304035120202</v>
      </c>
      <c r="O22" s="24">
        <f t="shared" si="10"/>
        <v>0.77302546346604295</v>
      </c>
      <c r="P22" s="24">
        <f t="shared" si="10"/>
        <v>4.9885467224221163</v>
      </c>
      <c r="Q22" s="24">
        <f t="shared" si="10"/>
        <v>5.2759740308241261</v>
      </c>
      <c r="R22" s="23">
        <f t="shared" si="10"/>
        <v>2.8849120755280464</v>
      </c>
      <c r="S22" s="23">
        <f t="shared" si="10"/>
        <v>2.9049001438213162</v>
      </c>
      <c r="T22" s="23">
        <f t="shared" si="10"/>
        <v>4.3903860772024766E-2</v>
      </c>
      <c r="U22" s="24" t="str">
        <f t="shared" si="7"/>
        <v>&lt;DL</v>
      </c>
      <c r="V22" s="24" t="str">
        <f t="shared" si="7"/>
        <v>&lt;DL</v>
      </c>
      <c r="W22" s="23">
        <f t="shared" si="8"/>
        <v>0.56327142489550386</v>
      </c>
      <c r="X22" s="23">
        <f t="shared" si="8"/>
        <v>0.57056679053391846</v>
      </c>
      <c r="Y22" s="24">
        <f t="shared" si="8"/>
        <v>4.3025071067122402</v>
      </c>
      <c r="Z22" s="24">
        <f t="shared" si="8"/>
        <v>4.3004984814473932</v>
      </c>
      <c r="AA22" s="23">
        <f t="shared" si="8"/>
        <v>1.758688829426289</v>
      </c>
      <c r="AC22" s="9">
        <f t="shared" ref="AC22:AP24" si="11">AC16</f>
        <v>2.8129847501224887</v>
      </c>
      <c r="AD22" s="9"/>
      <c r="AE22" s="9">
        <f t="shared" si="11"/>
        <v>2240.4950645721083</v>
      </c>
      <c r="AF22" s="9">
        <f t="shared" si="11"/>
        <v>2842.0461435732409</v>
      </c>
      <c r="AG22" s="9">
        <f t="shared" si="11"/>
        <v>5.9211951888080581</v>
      </c>
      <c r="AH22" s="9">
        <f t="shared" si="11"/>
        <v>1636.0660662921775</v>
      </c>
      <c r="AI22" s="9">
        <f t="shared" si="11"/>
        <v>830.57128288584875</v>
      </c>
      <c r="AJ22" s="9" t="str">
        <f t="shared" si="11"/>
        <v>&lt;DL</v>
      </c>
      <c r="AK22" s="9">
        <f t="shared" si="11"/>
        <v>165.15790194971541</v>
      </c>
      <c r="AL22" s="9">
        <f t="shared" si="11"/>
        <v>259.23385341202493</v>
      </c>
      <c r="AM22" s="9">
        <f t="shared" si="11"/>
        <v>2.1973149023242158</v>
      </c>
      <c r="AN22" s="9">
        <f t="shared" si="11"/>
        <v>28.214943263192684</v>
      </c>
      <c r="AO22" s="9">
        <f t="shared" ref="AO22:AO24" si="12">AO16/1000</f>
        <v>778.99525536361909</v>
      </c>
      <c r="AP22" s="9">
        <f t="shared" si="11"/>
        <v>453.31216417589457</v>
      </c>
      <c r="AQ22" s="10">
        <f t="shared" ref="AQ22:AR24" si="13">AQ16/1000</f>
        <v>7.3001277494881762</v>
      </c>
      <c r="AR22" s="9">
        <f t="shared" si="13"/>
        <v>243.64547840190923</v>
      </c>
      <c r="AS22" s="9">
        <f t="shared" si="9"/>
        <v>591.79811610621198</v>
      </c>
      <c r="AT22" s="9">
        <f t="shared" si="9"/>
        <v>3.4456677893946552</v>
      </c>
      <c r="AU22" s="9">
        <f t="shared" si="9"/>
        <v>39.082438221956572</v>
      </c>
      <c r="AV22" s="9">
        <f t="shared" si="9"/>
        <v>171.12347586411215</v>
      </c>
      <c r="AW22" s="9">
        <f t="shared" si="9"/>
        <v>6.8430753455871178</v>
      </c>
      <c r="AX22" s="9">
        <f t="shared" si="9"/>
        <v>6.3274283474883601</v>
      </c>
      <c r="AY22" s="9" t="str">
        <f t="shared" si="9"/>
        <v>&lt;DL</v>
      </c>
      <c r="AZ22" s="9">
        <f t="shared" si="9"/>
        <v>1.0290298094319486</v>
      </c>
      <c r="BA22" s="9">
        <f t="shared" si="9"/>
        <v>0.20077397415552029</v>
      </c>
      <c r="BB22" s="9">
        <f t="shared" si="9"/>
        <v>21.00900995733307</v>
      </c>
      <c r="BC22" s="9">
        <f t="shared" si="9"/>
        <v>2.8594817145921128</v>
      </c>
      <c r="BD22" s="9">
        <f t="shared" si="9"/>
        <v>23.468328689973337</v>
      </c>
      <c r="BE22" s="9">
        <f t="shared" si="9"/>
        <v>4.7113861639555301</v>
      </c>
      <c r="BF22" s="9">
        <f t="shared" si="9"/>
        <v>0.84417046050481492</v>
      </c>
      <c r="BG22" s="9">
        <f t="shared" si="9"/>
        <v>6.1012429913840229</v>
      </c>
      <c r="BH22" s="9" t="str">
        <f t="shared" si="9"/>
        <v>&lt;DL</v>
      </c>
      <c r="BI22" s="9" t="str">
        <f t="shared" si="9"/>
        <v>&lt;DL</v>
      </c>
      <c r="BJ22" s="9">
        <f t="shared" si="9"/>
        <v>3.7471643528654219</v>
      </c>
      <c r="BK22" s="9">
        <f t="shared" si="9"/>
        <v>7.7632413438069054</v>
      </c>
      <c r="BL22" s="9" t="str">
        <f t="shared" si="9"/>
        <v>&lt;DL</v>
      </c>
      <c r="BM22" s="9" t="str">
        <f t="shared" si="9"/>
        <v>&lt;DL</v>
      </c>
      <c r="BN22" s="9">
        <f t="shared" si="9"/>
        <v>1.1542234701309675</v>
      </c>
      <c r="BO22" s="9">
        <f t="shared" si="9"/>
        <v>0.13918125018427635</v>
      </c>
      <c r="BP22" s="9">
        <f t="shared" si="9"/>
        <v>0.28848078962350954</v>
      </c>
      <c r="BQ22" s="9" t="str">
        <f t="shared" si="9"/>
        <v>&lt;DL</v>
      </c>
      <c r="BR22" s="9">
        <f t="shared" si="9"/>
        <v>0.10871569836252847</v>
      </c>
      <c r="BS22" s="9" t="str">
        <f t="shared" si="9"/>
        <v>&lt;DL</v>
      </c>
      <c r="BT22" s="9" t="str">
        <f t="shared" si="9"/>
        <v>&lt;DL</v>
      </c>
      <c r="BU22" s="9" t="str">
        <f t="shared" si="9"/>
        <v>&lt;DL</v>
      </c>
      <c r="BV22" s="9" t="str">
        <f t="shared" si="9"/>
        <v>&lt;DL</v>
      </c>
      <c r="BW22" s="9" t="str">
        <f t="shared" si="9"/>
        <v>&lt;DL</v>
      </c>
      <c r="BX22" s="9" t="str">
        <f t="shared" si="9"/>
        <v>&lt;DL</v>
      </c>
      <c r="BY22" s="9" t="str">
        <f t="shared" si="9"/>
        <v>&lt;DL</v>
      </c>
      <c r="BZ22" s="9" t="str">
        <f t="shared" si="9"/>
        <v>&lt;DL</v>
      </c>
      <c r="CA22" s="9" t="str">
        <f t="shared" si="9"/>
        <v>&lt;DL</v>
      </c>
      <c r="CB22" s="9" t="str">
        <f t="shared" si="9"/>
        <v>&lt;DL</v>
      </c>
      <c r="CC22" s="9">
        <f t="shared" si="9"/>
        <v>0.39069771604873277</v>
      </c>
      <c r="CD22" s="9">
        <f t="shared" si="9"/>
        <v>0.25591118614699382</v>
      </c>
      <c r="CE22" s="9">
        <f t="shared" si="9"/>
        <v>2.6165985449493658</v>
      </c>
      <c r="CF22" s="9" t="str">
        <f t="shared" si="9"/>
        <v>&lt;DL</v>
      </c>
      <c r="CG22" s="9" t="str">
        <f t="shared" si="9"/>
        <v>&lt;DL</v>
      </c>
      <c r="CH22" s="9" t="str">
        <f t="shared" si="9"/>
        <v>&lt;DL</v>
      </c>
      <c r="CI22" s="9">
        <f t="shared" si="9"/>
        <v>0.52161903071187643</v>
      </c>
      <c r="CJ22" s="9">
        <f t="shared" si="9"/>
        <v>3.7187016617017892</v>
      </c>
      <c r="CK22" s="9">
        <f t="shared" si="9"/>
        <v>1.573919403565182</v>
      </c>
      <c r="CL22" s="9" t="str">
        <f t="shared" si="9"/>
        <v>&lt;DL</v>
      </c>
      <c r="CM22" s="9" t="str">
        <f t="shared" si="9"/>
        <v>&lt;DL</v>
      </c>
      <c r="CN22" s="9">
        <f t="shared" si="9"/>
        <v>0.18578622275981041</v>
      </c>
      <c r="CO22" s="9" t="str">
        <f t="shared" si="9"/>
        <v>&lt;DL</v>
      </c>
    </row>
    <row r="23" spans="1:93" x14ac:dyDescent="0.35">
      <c r="A23" s="31" t="str">
        <f>A17</f>
        <v>OUZ-3</v>
      </c>
      <c r="B23" s="31"/>
      <c r="C23" s="24">
        <f>C17/1000</f>
        <v>20.073955184167801</v>
      </c>
      <c r="D23" s="23">
        <f t="shared" si="5"/>
        <v>8.4341537555808479</v>
      </c>
      <c r="E23" s="24">
        <f t="shared" si="5"/>
        <v>244.74354097814313</v>
      </c>
      <c r="F23" s="24">
        <f t="shared" si="5"/>
        <v>252.9395635697274</v>
      </c>
      <c r="G23" s="24">
        <f t="shared" ref="G23:T23" si="14">G17/1000</f>
        <v>729.26009156014766</v>
      </c>
      <c r="H23" s="24">
        <f t="shared" si="14"/>
        <v>735.81830664872086</v>
      </c>
      <c r="I23" s="24">
        <f t="shared" si="14"/>
        <v>44.032840802739528</v>
      </c>
      <c r="J23" s="35">
        <f t="shared" si="14"/>
        <v>261.13929031065265</v>
      </c>
      <c r="K23" s="33">
        <f t="shared" si="14"/>
        <v>192.3302777471244</v>
      </c>
      <c r="L23" s="24">
        <f t="shared" si="14"/>
        <v>5.1704189753523373</v>
      </c>
      <c r="M23" s="24">
        <f t="shared" si="14"/>
        <v>2.6845138206686521</v>
      </c>
      <c r="N23" s="24">
        <f t="shared" si="14"/>
        <v>2.8135450367700829</v>
      </c>
      <c r="O23" s="24">
        <f t="shared" si="14"/>
        <v>0.77062534277840178</v>
      </c>
      <c r="P23" s="24">
        <f t="shared" si="14"/>
        <v>4.8296135738185457</v>
      </c>
      <c r="Q23" s="24">
        <f t="shared" si="14"/>
        <v>4.9047222844571552</v>
      </c>
      <c r="R23" s="23">
        <f t="shared" si="14"/>
        <v>2.7596797374848423</v>
      </c>
      <c r="S23" s="23">
        <f t="shared" si="14"/>
        <v>2.787931759128095</v>
      </c>
      <c r="T23" s="23">
        <f t="shared" si="14"/>
        <v>4.4399183971873757E-2</v>
      </c>
      <c r="U23" s="24" t="str">
        <f t="shared" si="7"/>
        <v>&lt;DL</v>
      </c>
      <c r="V23" s="24" t="str">
        <f t="shared" si="7"/>
        <v>&lt;DL</v>
      </c>
      <c r="W23" s="23">
        <f t="shared" si="8"/>
        <v>0.56242528759435684</v>
      </c>
      <c r="X23" s="23">
        <f t="shared" si="8"/>
        <v>0.56388386142671654</v>
      </c>
      <c r="Y23" s="24">
        <f t="shared" si="8"/>
        <v>4.1524854224820507</v>
      </c>
      <c r="Z23" s="24">
        <f t="shared" si="8"/>
        <v>4.1782890480346921</v>
      </c>
      <c r="AA23" s="23">
        <f t="shared" si="8"/>
        <v>1.7197528001728577</v>
      </c>
      <c r="AC23" s="9">
        <f t="shared" si="11"/>
        <v>0.40672462654833269</v>
      </c>
      <c r="AD23" s="9"/>
      <c r="AE23" s="9">
        <f t="shared" si="9"/>
        <v>434.98118527125609</v>
      </c>
      <c r="AF23" s="9">
        <f t="shared" si="9"/>
        <v>646.71517129685708</v>
      </c>
      <c r="AG23" s="9" t="str">
        <f t="shared" si="9"/>
        <v>&lt;DL</v>
      </c>
      <c r="AH23" s="9">
        <f t="shared" si="9"/>
        <v>320.74821723986628</v>
      </c>
      <c r="AI23" s="9">
        <f t="shared" si="9"/>
        <v>644.63082173546331</v>
      </c>
      <c r="AJ23" s="9" t="str">
        <f t="shared" si="9"/>
        <v>&lt;DL</v>
      </c>
      <c r="AK23" s="9" t="str">
        <f t="shared" si="9"/>
        <v>&lt;DL</v>
      </c>
      <c r="AL23" s="9">
        <f t="shared" si="9"/>
        <v>70.512674785663549</v>
      </c>
      <c r="AM23" s="9">
        <f t="shared" si="9"/>
        <v>2.4458873402273751</v>
      </c>
      <c r="AN23" s="9">
        <f t="shared" si="9"/>
        <v>19.941087161315995</v>
      </c>
      <c r="AO23" s="9">
        <f t="shared" si="12"/>
        <v>868.26130599799365</v>
      </c>
      <c r="AP23" s="9">
        <f t="shared" si="9"/>
        <v>183.63958277376588</v>
      </c>
      <c r="AQ23" s="10">
        <f t="shared" si="13"/>
        <v>7.2220093884222329</v>
      </c>
      <c r="AR23" s="9">
        <f t="shared" si="13"/>
        <v>242.82595032625525</v>
      </c>
      <c r="AS23" s="9">
        <f t="shared" si="9"/>
        <v>569.9032009486707</v>
      </c>
      <c r="AT23" s="9">
        <f t="shared" si="9"/>
        <v>2.9882073547277299</v>
      </c>
      <c r="AU23" s="9">
        <f t="shared" si="9"/>
        <v>41.101618222216445</v>
      </c>
      <c r="AV23" s="9">
        <f t="shared" si="9"/>
        <v>169.23887241533458</v>
      </c>
      <c r="AW23" s="9">
        <f t="shared" si="9"/>
        <v>7.0874195438467043</v>
      </c>
      <c r="AX23" s="9">
        <f t="shared" si="9"/>
        <v>7.0626716735687047</v>
      </c>
      <c r="AY23" s="9" t="str">
        <f t="shared" si="9"/>
        <v>&lt;DL</v>
      </c>
      <c r="AZ23" s="9">
        <f t="shared" si="9"/>
        <v>0.17123215743124082</v>
      </c>
      <c r="BA23" s="9" t="str">
        <f t="shared" si="9"/>
        <v>&lt;DL</v>
      </c>
      <c r="BB23" s="9">
        <f t="shared" si="9"/>
        <v>3.1299585780114123</v>
      </c>
      <c r="BC23" s="9">
        <f t="shared" si="9"/>
        <v>0.9526940341874105</v>
      </c>
      <c r="BD23" s="9">
        <f t="shared" si="9"/>
        <v>23.849859065173163</v>
      </c>
      <c r="BE23" s="9">
        <f t="shared" si="9"/>
        <v>4.7909677223161271</v>
      </c>
      <c r="BF23" s="9">
        <f t="shared" si="9"/>
        <v>0.83574167952391454</v>
      </c>
      <c r="BG23" s="9">
        <f t="shared" si="9"/>
        <v>4.6907007835073014</v>
      </c>
      <c r="BH23" s="9" t="str">
        <f t="shared" si="9"/>
        <v>&lt;DL</v>
      </c>
      <c r="BI23" s="9" t="str">
        <f t="shared" si="9"/>
        <v>&lt;DL</v>
      </c>
      <c r="BJ23" s="9">
        <f t="shared" si="9"/>
        <v>5.3196641339343209</v>
      </c>
      <c r="BK23" s="9">
        <f t="shared" si="9"/>
        <v>11.167707142912025</v>
      </c>
      <c r="BL23" s="9" t="str">
        <f t="shared" si="9"/>
        <v>&lt;DL</v>
      </c>
      <c r="BM23" s="9" t="str">
        <f t="shared" si="9"/>
        <v>&lt;DL</v>
      </c>
      <c r="BN23" s="9">
        <f t="shared" si="9"/>
        <v>0.23153188620444107</v>
      </c>
      <c r="BO23" s="9" t="str">
        <f t="shared" si="9"/>
        <v>&lt;DL</v>
      </c>
      <c r="BP23" s="9">
        <f t="shared" si="9"/>
        <v>34.775742122315265</v>
      </c>
      <c r="BQ23" s="9" t="str">
        <f t="shared" si="9"/>
        <v>&lt;DL</v>
      </c>
      <c r="BR23" s="9" t="str">
        <f t="shared" si="9"/>
        <v>&lt;DL</v>
      </c>
      <c r="BS23" s="9" t="str">
        <f t="shared" si="9"/>
        <v>&lt;DL</v>
      </c>
      <c r="BT23" s="9" t="str">
        <f t="shared" si="9"/>
        <v>&lt;DL</v>
      </c>
      <c r="BU23" s="9">
        <f t="shared" si="9"/>
        <v>0.2801386741838684</v>
      </c>
      <c r="BV23" s="9" t="str">
        <f t="shared" si="9"/>
        <v>&lt;DL</v>
      </c>
      <c r="BW23" s="9" t="str">
        <f t="shared" si="9"/>
        <v>&lt;DL</v>
      </c>
      <c r="BX23" s="9" t="str">
        <f t="shared" si="9"/>
        <v>&lt;DL</v>
      </c>
      <c r="BY23" s="9" t="str">
        <f t="shared" si="9"/>
        <v>&lt;DL</v>
      </c>
      <c r="BZ23" s="9" t="str">
        <f t="shared" si="9"/>
        <v>&lt;DL</v>
      </c>
      <c r="CA23" s="9" t="str">
        <f t="shared" si="9"/>
        <v>&lt;DL</v>
      </c>
      <c r="CB23" s="9" t="str">
        <f t="shared" si="9"/>
        <v>&lt;DL</v>
      </c>
      <c r="CC23" s="9" t="str">
        <f t="shared" si="9"/>
        <v>&lt;DL</v>
      </c>
      <c r="CD23" s="9">
        <f t="shared" si="9"/>
        <v>0.11131643545001167</v>
      </c>
      <c r="CE23" s="9">
        <f t="shared" si="9"/>
        <v>2.4216412929373119</v>
      </c>
      <c r="CF23" s="9" t="str">
        <f t="shared" si="9"/>
        <v>&lt;DL</v>
      </c>
      <c r="CG23" s="9" t="str">
        <f t="shared" si="9"/>
        <v>&lt;DL</v>
      </c>
      <c r="CH23" s="9" t="str">
        <f t="shared" si="9"/>
        <v>&lt;DL</v>
      </c>
      <c r="CI23" s="9">
        <f t="shared" si="9"/>
        <v>0.49904207349547319</v>
      </c>
      <c r="CJ23" s="9">
        <f t="shared" si="9"/>
        <v>3.4548836506573521</v>
      </c>
      <c r="CK23" s="9">
        <f t="shared" si="9"/>
        <v>1.498570848087305</v>
      </c>
      <c r="CL23" s="9" t="str">
        <f t="shared" si="9"/>
        <v>&lt;DL</v>
      </c>
      <c r="CM23" s="9" t="str">
        <f t="shared" si="9"/>
        <v>&lt;DL</v>
      </c>
      <c r="CN23" s="9" t="str">
        <f t="shared" si="9"/>
        <v>&lt;DL</v>
      </c>
      <c r="CO23" s="9" t="str">
        <f t="shared" si="9"/>
        <v>&lt;DL</v>
      </c>
    </row>
    <row r="24" spans="1:93" x14ac:dyDescent="0.35">
      <c r="A24" s="31" t="str">
        <f>A18</f>
        <v>OUZ-4</v>
      </c>
      <c r="B24" s="31"/>
      <c r="C24" s="24">
        <f>C18/1000</f>
        <v>22.191734257974886</v>
      </c>
      <c r="D24" s="23">
        <f t="shared" si="5"/>
        <v>8.1723132623804702</v>
      </c>
      <c r="E24" s="24">
        <f t="shared" si="5"/>
        <v>225.60759124238606</v>
      </c>
      <c r="F24" s="24">
        <f t="shared" si="5"/>
        <v>232.20352556683525</v>
      </c>
      <c r="G24" s="24">
        <f t="shared" ref="G24:T24" si="15">G18/1000</f>
        <v>609.54388901089385</v>
      </c>
      <c r="H24" s="24">
        <f t="shared" si="15"/>
        <v>616.02911660634004</v>
      </c>
      <c r="I24" s="24">
        <f t="shared" si="15"/>
        <v>47.743907201409414</v>
      </c>
      <c r="J24" s="35">
        <f t="shared" si="15"/>
        <v>245.19634513212546</v>
      </c>
      <c r="K24" s="33">
        <f t="shared" si="15"/>
        <v>178.44795139364885</v>
      </c>
      <c r="L24" s="24">
        <f t="shared" si="15"/>
        <v>4.9321536583774153</v>
      </c>
      <c r="M24" s="24">
        <f t="shared" si="15"/>
        <v>2.4489752867609198</v>
      </c>
      <c r="N24" s="24">
        <f t="shared" si="15"/>
        <v>2.5850283689626958</v>
      </c>
      <c r="O24" s="24">
        <f t="shared" si="15"/>
        <v>0.69882297404837046</v>
      </c>
      <c r="P24" s="24">
        <f t="shared" si="15"/>
        <v>4.519159350499022</v>
      </c>
      <c r="Q24" s="24">
        <f t="shared" si="15"/>
        <v>4.5788558034537603</v>
      </c>
      <c r="R24" s="24">
        <f t="shared" si="15"/>
        <v>1.4898883047774014</v>
      </c>
      <c r="S24" s="24">
        <f t="shared" si="15"/>
        <v>1.5149162299718673</v>
      </c>
      <c r="T24" s="23">
        <f t="shared" si="15"/>
        <v>4.0459668626850062E-2</v>
      </c>
      <c r="U24" s="24" t="str">
        <f t="shared" si="7"/>
        <v>&lt;DL</v>
      </c>
      <c r="V24" s="24" t="str">
        <f t="shared" si="7"/>
        <v>&lt;DL</v>
      </c>
      <c r="W24" s="23">
        <f t="shared" si="8"/>
        <v>0.50983629202681258</v>
      </c>
      <c r="X24" s="23">
        <f t="shared" si="8"/>
        <v>0.5175657083325137</v>
      </c>
      <c r="Y24" s="24">
        <f t="shared" si="8"/>
        <v>3.761307211405521</v>
      </c>
      <c r="Z24" s="24">
        <f t="shared" si="8"/>
        <v>3.8118720398721613</v>
      </c>
      <c r="AA24" s="23">
        <f t="shared" si="8"/>
        <v>1.5753816731115757</v>
      </c>
      <c r="AC24" s="9">
        <f t="shared" si="11"/>
        <v>0.31081889137323221</v>
      </c>
      <c r="AD24" s="9"/>
      <c r="AE24" s="9">
        <f t="shared" si="9"/>
        <v>605.64973916741667</v>
      </c>
      <c r="AF24" s="9">
        <f t="shared" si="9"/>
        <v>839.13934999293531</v>
      </c>
      <c r="AG24" s="9" t="str">
        <f t="shared" si="9"/>
        <v>&lt;DL</v>
      </c>
      <c r="AH24" s="9">
        <f t="shared" si="9"/>
        <v>500.01673826019606</v>
      </c>
      <c r="AI24" s="9">
        <f t="shared" si="9"/>
        <v>759.25851224330609</v>
      </c>
      <c r="AJ24" s="9" t="str">
        <f t="shared" si="9"/>
        <v>&lt;DL</v>
      </c>
      <c r="AK24" s="9" t="str">
        <f t="shared" si="9"/>
        <v>&lt;DL</v>
      </c>
      <c r="AL24" s="9">
        <f t="shared" si="9"/>
        <v>90.033388159936734</v>
      </c>
      <c r="AM24" s="9">
        <f t="shared" si="9"/>
        <v>1.7763906297312426</v>
      </c>
      <c r="AN24" s="9">
        <f t="shared" si="9"/>
        <v>21.970445598091612</v>
      </c>
      <c r="AO24" s="9">
        <f t="shared" si="12"/>
        <v>892.91557325429972</v>
      </c>
      <c r="AP24" s="9">
        <f t="shared" si="9"/>
        <v>131.97954692958771</v>
      </c>
      <c r="AQ24" s="10">
        <f t="shared" si="13"/>
        <v>7.3315123987092754</v>
      </c>
      <c r="AR24" s="9">
        <f t="shared" si="13"/>
        <v>230.02385522229699</v>
      </c>
      <c r="AS24" s="9">
        <f t="shared" si="9"/>
        <v>505.38981499290941</v>
      </c>
      <c r="AT24" s="9">
        <f t="shared" si="9"/>
        <v>3.3982117480111631</v>
      </c>
      <c r="AU24" s="9">
        <f t="shared" si="9"/>
        <v>44.790607918296274</v>
      </c>
      <c r="AV24" s="9">
        <f t="shared" si="9"/>
        <v>154.97215256304111</v>
      </c>
      <c r="AW24" s="9">
        <f t="shared" si="9"/>
        <v>6.2881388207721178</v>
      </c>
      <c r="AX24" s="9">
        <f t="shared" si="9"/>
        <v>6.4478979200299475</v>
      </c>
      <c r="AY24" s="9" t="str">
        <f t="shared" si="9"/>
        <v>&lt;DL</v>
      </c>
      <c r="AZ24" s="9">
        <f t="shared" si="9"/>
        <v>0.22076855027880354</v>
      </c>
      <c r="BA24" s="9" t="str">
        <f t="shared" si="9"/>
        <v>&lt;DL</v>
      </c>
      <c r="BB24" s="9">
        <f t="shared" si="9"/>
        <v>3.4256545727768262</v>
      </c>
      <c r="BC24" s="9">
        <f t="shared" si="9"/>
        <v>0.93254811025987272</v>
      </c>
      <c r="BD24" s="9">
        <f t="shared" si="9"/>
        <v>17.354394633855403</v>
      </c>
      <c r="BE24" s="9">
        <f t="shared" si="9"/>
        <v>4.4028999992397502</v>
      </c>
      <c r="BF24" s="9">
        <f t="shared" si="9"/>
        <v>0.7337674649560828</v>
      </c>
      <c r="BG24" s="9">
        <f t="shared" si="9"/>
        <v>4.1307077595855999</v>
      </c>
      <c r="BH24" s="9" t="str">
        <f t="shared" si="9"/>
        <v>&lt;DL</v>
      </c>
      <c r="BI24" s="9" t="str">
        <f t="shared" si="9"/>
        <v>&lt;DL</v>
      </c>
      <c r="BJ24" s="9">
        <f t="shared" si="9"/>
        <v>3.2345341403734711</v>
      </c>
      <c r="BK24" s="9">
        <f t="shared" si="9"/>
        <v>6.5573121812915067</v>
      </c>
      <c r="BL24" s="9" t="str">
        <f t="shared" si="9"/>
        <v>&lt;DL</v>
      </c>
      <c r="BM24" s="9" t="str">
        <f t="shared" si="9"/>
        <v>&lt;DL</v>
      </c>
      <c r="BN24" s="9">
        <f t="shared" si="9"/>
        <v>0.37330715974104395</v>
      </c>
      <c r="BO24" s="9" t="str">
        <f t="shared" si="9"/>
        <v>&lt;DL</v>
      </c>
      <c r="BP24" s="9">
        <f t="shared" si="9"/>
        <v>58.735190671547912</v>
      </c>
      <c r="BQ24" s="9" t="str">
        <f t="shared" si="9"/>
        <v>&lt;DL</v>
      </c>
      <c r="BR24" s="9" t="str">
        <f t="shared" si="9"/>
        <v>&lt;DL</v>
      </c>
      <c r="BS24" s="9" t="str">
        <f t="shared" si="9"/>
        <v>&lt;DL</v>
      </c>
      <c r="BT24" s="9" t="str">
        <f t="shared" si="9"/>
        <v>&lt;DL</v>
      </c>
      <c r="BU24" s="9">
        <f t="shared" si="9"/>
        <v>0.43124329362553432</v>
      </c>
      <c r="BV24" s="9" t="str">
        <f t="shared" si="9"/>
        <v>&lt;DL</v>
      </c>
      <c r="BW24" s="9" t="str">
        <f t="shared" si="9"/>
        <v>&lt;DL</v>
      </c>
      <c r="BX24" s="9" t="str">
        <f t="shared" si="9"/>
        <v>&lt;DL</v>
      </c>
      <c r="BY24" s="9" t="str">
        <f t="shared" si="9"/>
        <v>&lt;DL</v>
      </c>
      <c r="BZ24" s="9" t="str">
        <f t="shared" si="9"/>
        <v>&lt;DL</v>
      </c>
      <c r="CA24" s="9" t="str">
        <f t="shared" si="9"/>
        <v>&lt;DL</v>
      </c>
      <c r="CB24" s="9" t="str">
        <f t="shared" si="9"/>
        <v>&lt;DL</v>
      </c>
      <c r="CC24" s="9" t="str">
        <f t="shared" si="9"/>
        <v>&lt;DL</v>
      </c>
      <c r="CD24" s="9">
        <f t="shared" si="9"/>
        <v>0.1218644689051549</v>
      </c>
      <c r="CE24" s="9">
        <f t="shared" si="9"/>
        <v>1.2902461469360897</v>
      </c>
      <c r="CF24" s="9" t="str">
        <f t="shared" si="9"/>
        <v>&lt;DL</v>
      </c>
      <c r="CG24" s="9" t="str">
        <f t="shared" si="9"/>
        <v>&lt;DL</v>
      </c>
      <c r="CH24" s="9" t="str">
        <f t="shared" si="9"/>
        <v>&lt;DL</v>
      </c>
      <c r="CI24" s="9">
        <f t="shared" si="9"/>
        <v>0.46795181456214663</v>
      </c>
      <c r="CJ24" s="9">
        <f t="shared" si="9"/>
        <v>3.1336170405642578</v>
      </c>
      <c r="CK24" s="9">
        <f t="shared" si="9"/>
        <v>1.4068896903495776</v>
      </c>
      <c r="CL24" s="9" t="str">
        <f t="shared" si="9"/>
        <v>&lt;DL</v>
      </c>
      <c r="CM24" s="9" t="str">
        <f t="shared" si="9"/>
        <v>&lt;DL</v>
      </c>
      <c r="CN24" s="9" t="str">
        <f t="shared" si="9"/>
        <v>&lt;DL</v>
      </c>
      <c r="CO24" s="9" t="str">
        <f t="shared" si="9"/>
        <v>&lt;DL</v>
      </c>
    </row>
    <row r="25" spans="1:93" x14ac:dyDescent="0.35">
      <c r="A25" t="s">
        <v>119</v>
      </c>
      <c r="C25" s="37">
        <f>100*(C24-C21)/C21</f>
        <v>-14.009264970948632</v>
      </c>
      <c r="D25" s="37">
        <f t="shared" ref="D25:AA25" si="16">100*(D24-D21)/D21</f>
        <v>4.8590158065956679</v>
      </c>
      <c r="E25" s="37">
        <f t="shared" si="16"/>
        <v>-5.7162603209861169</v>
      </c>
      <c r="F25" s="37">
        <f t="shared" si="16"/>
        <v>-5.3197310648766596</v>
      </c>
      <c r="G25" s="37">
        <f t="shared" si="16"/>
        <v>-17.820503234414467</v>
      </c>
      <c r="H25" s="37">
        <f t="shared" si="16"/>
        <v>-17.598970806158857</v>
      </c>
      <c r="I25" s="37">
        <f t="shared" si="16"/>
        <v>57.209110223764313</v>
      </c>
      <c r="J25" s="37">
        <f t="shared" si="16"/>
        <v>7.5005024478508728</v>
      </c>
      <c r="K25" s="37">
        <f t="shared" si="16"/>
        <v>2.3257391699154679</v>
      </c>
      <c r="L25" s="37">
        <f t="shared" si="16"/>
        <v>81.954601578890092</v>
      </c>
      <c r="M25" s="37">
        <f t="shared" si="16"/>
        <v>-12.287636729067888</v>
      </c>
      <c r="N25" s="37">
        <f t="shared" si="16"/>
        <v>-12.486859433539758</v>
      </c>
      <c r="O25" s="37">
        <f t="shared" si="16"/>
        <v>-14.624929564948522</v>
      </c>
      <c r="P25" s="37">
        <f t="shared" si="16"/>
        <v>-13.86598998121373</v>
      </c>
      <c r="Q25" s="37">
        <f t="shared" si="16"/>
        <v>-24.685059630093665</v>
      </c>
      <c r="R25" s="37">
        <f t="shared" si="16"/>
        <v>-79.879760828365519</v>
      </c>
      <c r="S25" s="37">
        <f t="shared" si="16"/>
        <v>-79.895062371839572</v>
      </c>
      <c r="T25" s="37">
        <f t="shared" si="16"/>
        <v>-14.848137079820633</v>
      </c>
      <c r="U25" s="37"/>
      <c r="V25" s="37"/>
      <c r="W25" s="37">
        <f t="shared" si="16"/>
        <v>-14.562243021471703</v>
      </c>
      <c r="X25" s="37">
        <f t="shared" si="16"/>
        <v>-15.271654052477968</v>
      </c>
      <c r="Y25" s="37">
        <f t="shared" si="16"/>
        <v>-19.941918835842198</v>
      </c>
      <c r="Z25" s="37">
        <f t="shared" si="16"/>
        <v>-19.248817036789688</v>
      </c>
      <c r="AA25" s="37">
        <f t="shared" si="16"/>
        <v>-10.50854301344855</v>
      </c>
      <c r="AC25" s="37">
        <f>100*(AC24-AC21)/AC21</f>
        <v>-97.158972848817925</v>
      </c>
      <c r="AD25" s="37"/>
      <c r="AE25" s="37">
        <f t="shared" ref="AE25:CK25" si="17">100*(AE24-AE21)/AE21</f>
        <v>-92.590162776114113</v>
      </c>
      <c r="AF25" s="37">
        <f t="shared" si="17"/>
        <v>-92.948998821487564</v>
      </c>
      <c r="AG25" s="37">
        <f>100*(AG22-AG21)/AG21</f>
        <v>-73.104782703289757</v>
      </c>
      <c r="AH25" s="37">
        <f t="shared" si="17"/>
        <v>-90.634818777782485</v>
      </c>
      <c r="AI25" s="37">
        <f t="shared" si="17"/>
        <v>-48.869270805936111</v>
      </c>
      <c r="AJ25" s="37"/>
      <c r="AK25" s="37">
        <f>100*(AK22-AK21)/AK21</f>
        <v>-69.245809919086355</v>
      </c>
      <c r="AL25" s="37">
        <f t="shared" si="17"/>
        <v>-87.625070672701824</v>
      </c>
      <c r="AM25" s="37">
        <f t="shared" si="17"/>
        <v>-61.421283239792807</v>
      </c>
      <c r="AN25" s="37">
        <f t="shared" si="17"/>
        <v>-16.217795032394267</v>
      </c>
      <c r="AO25" s="37">
        <f t="shared" si="17"/>
        <v>40.07649495115384</v>
      </c>
      <c r="AP25" s="37">
        <f t="shared" si="17"/>
        <v>-90.540898977046297</v>
      </c>
      <c r="AQ25" s="37">
        <f t="shared" si="17"/>
        <v>15.46818155677615</v>
      </c>
      <c r="AR25" s="37">
        <f t="shared" si="17"/>
        <v>-5.3693822273728982</v>
      </c>
      <c r="AS25" s="37">
        <f t="shared" si="17"/>
        <v>-17.60957688184547</v>
      </c>
      <c r="AT25" s="37">
        <f t="shared" si="17"/>
        <v>-25.400709187488708</v>
      </c>
      <c r="AU25" s="37">
        <f t="shared" si="17"/>
        <v>44.089401889830562</v>
      </c>
      <c r="AV25" s="37">
        <f t="shared" si="17"/>
        <v>-8.8537387700276575</v>
      </c>
      <c r="AW25" s="37">
        <f t="shared" si="17"/>
        <v>32.632531958005607</v>
      </c>
      <c r="AX25" s="37">
        <f t="shared" si="17"/>
        <v>-3.2810475029574371</v>
      </c>
      <c r="AY25" s="37"/>
      <c r="AZ25" s="37">
        <f t="shared" si="17"/>
        <v>-93.404955520832729</v>
      </c>
      <c r="BA25" s="37">
        <f>100*(BA22-BA21)/BA21</f>
        <v>-65.694671912065715</v>
      </c>
      <c r="BB25" s="37">
        <f t="shared" si="17"/>
        <v>-93.70505815315542</v>
      </c>
      <c r="BC25" s="37">
        <f t="shared" si="17"/>
        <v>-88.824246618984446</v>
      </c>
      <c r="BD25" s="37">
        <f t="shared" si="17"/>
        <v>-42.761772507053337</v>
      </c>
      <c r="BE25" s="37">
        <f t="shared" si="17"/>
        <v>-10.997230498133709</v>
      </c>
      <c r="BF25" s="37">
        <f t="shared" si="17"/>
        <v>-19.625890927497</v>
      </c>
      <c r="BG25" s="37">
        <f t="shared" si="17"/>
        <v>-42.204967389114231</v>
      </c>
      <c r="BH25" s="37"/>
      <c r="BI25" s="37"/>
      <c r="BJ25" s="37">
        <f t="shared" si="17"/>
        <v>-34.298594867232083</v>
      </c>
      <c r="BK25" s="37">
        <f t="shared" si="17"/>
        <v>-44.823734243259665</v>
      </c>
      <c r="BL25" s="37"/>
      <c r="BM25" s="37"/>
      <c r="BN25" s="37">
        <f t="shared" si="17"/>
        <v>-90.222882811565256</v>
      </c>
      <c r="BO25" s="37">
        <f>100*(BO22-BO21)/BO21</f>
        <v>-70.134540393176351</v>
      </c>
      <c r="BP25" s="37">
        <f t="shared" si="17"/>
        <v>735.23615851299451</v>
      </c>
      <c r="BQ25" s="37"/>
      <c r="BR25" s="37"/>
      <c r="BS25" s="37"/>
      <c r="BT25" s="37"/>
      <c r="BU25" s="37">
        <f t="shared" si="17"/>
        <v>263.99541396629559</v>
      </c>
      <c r="BV25" s="37"/>
      <c r="BW25" s="37"/>
      <c r="BX25" s="37"/>
      <c r="BY25" s="37"/>
      <c r="BZ25" s="37"/>
      <c r="CA25" s="37"/>
      <c r="CB25" s="37"/>
      <c r="CC25" s="37"/>
      <c r="CD25" s="37">
        <f t="shared" si="17"/>
        <v>-87.81432731001307</v>
      </c>
      <c r="CE25" s="37">
        <f t="shared" si="17"/>
        <v>-81.472456487390957</v>
      </c>
      <c r="CF25" s="37"/>
      <c r="CG25" s="37"/>
      <c r="CH25" s="37"/>
      <c r="CI25" s="37">
        <f t="shared" si="17"/>
        <v>-18.287610763686651</v>
      </c>
      <c r="CJ25" s="37">
        <f t="shared" si="17"/>
        <v>-21.396007558627918</v>
      </c>
      <c r="CK25" s="37">
        <f t="shared" si="17"/>
        <v>-14.029603196356078</v>
      </c>
      <c r="CL25" s="37"/>
      <c r="CM25" s="37"/>
      <c r="CN25" s="37"/>
      <c r="CO25" s="37"/>
    </row>
    <row r="27" spans="1:93" x14ac:dyDescent="0.35">
      <c r="A27" t="s">
        <v>209</v>
      </c>
      <c r="D27" s="5">
        <v>7.5</v>
      </c>
      <c r="E27" s="5">
        <v>198</v>
      </c>
      <c r="F27" s="5">
        <v>198</v>
      </c>
      <c r="G27" s="5">
        <v>464</v>
      </c>
      <c r="H27" s="5">
        <v>464</v>
      </c>
      <c r="I27" s="5">
        <v>49</v>
      </c>
      <c r="J27" s="5"/>
      <c r="K27" s="5">
        <v>121</v>
      </c>
      <c r="L27" s="5">
        <v>15.6</v>
      </c>
      <c r="M27" s="5">
        <v>2.11</v>
      </c>
      <c r="N27" s="5"/>
      <c r="O27" s="5">
        <v>0.75</v>
      </c>
      <c r="P27" s="5">
        <v>4.8</v>
      </c>
      <c r="Q27" s="5"/>
      <c r="R27" s="5">
        <v>0.66</v>
      </c>
      <c r="S27" s="5"/>
      <c r="T27" s="5">
        <v>0.04</v>
      </c>
      <c r="U27" s="5"/>
      <c r="V27" s="5"/>
      <c r="W27" s="5">
        <v>0.39</v>
      </c>
      <c r="X27" s="5"/>
      <c r="Y27" s="5">
        <v>3.5</v>
      </c>
      <c r="Z27" s="5"/>
      <c r="AA27" s="5">
        <v>1.57</v>
      </c>
    </row>
    <row r="29" spans="1:93" x14ac:dyDescent="0.35">
      <c r="A29" s="36" t="s">
        <v>120</v>
      </c>
      <c r="B29" s="36"/>
    </row>
    <row r="30" spans="1:93" x14ac:dyDescent="0.35">
      <c r="A30" t="s">
        <v>131</v>
      </c>
    </row>
    <row r="31" spans="1:93" x14ac:dyDescent="0.35">
      <c r="A31" t="s">
        <v>121</v>
      </c>
    </row>
    <row r="32" spans="1:93" x14ac:dyDescent="0.35">
      <c r="A32" t="s">
        <v>122</v>
      </c>
    </row>
    <row r="34" spans="1:88" x14ac:dyDescent="0.35">
      <c r="A34" s="44" t="s">
        <v>153</v>
      </c>
    </row>
    <row r="35" spans="1:88" x14ac:dyDescent="0.35">
      <c r="A35" s="30" t="s">
        <v>133</v>
      </c>
      <c r="AB35" s="29" t="s">
        <v>156</v>
      </c>
    </row>
    <row r="36" spans="1:88" s="5" customFormat="1" x14ac:dyDescent="0.35">
      <c r="A36" s="4" t="s">
        <v>5</v>
      </c>
      <c r="B36" s="4"/>
      <c r="C36" s="4" t="s">
        <v>6</v>
      </c>
      <c r="D36" s="4" t="s">
        <v>7</v>
      </c>
      <c r="E36" s="4" t="s">
        <v>15</v>
      </c>
      <c r="F36" s="4" t="s">
        <v>16</v>
      </c>
      <c r="G36" s="4" t="s">
        <v>17</v>
      </c>
      <c r="H36" s="4" t="s">
        <v>18</v>
      </c>
      <c r="I36" s="4" t="s">
        <v>8</v>
      </c>
      <c r="J36" s="4" t="s">
        <v>19</v>
      </c>
      <c r="K36" s="4" t="s">
        <v>20</v>
      </c>
      <c r="L36" s="4" t="s">
        <v>9</v>
      </c>
      <c r="M36" s="4" t="s">
        <v>21</v>
      </c>
      <c r="N36" s="4" t="s">
        <v>22</v>
      </c>
      <c r="O36" s="4" t="s">
        <v>23</v>
      </c>
      <c r="P36" s="4" t="s">
        <v>24</v>
      </c>
      <c r="Q36" s="4" t="s">
        <v>25</v>
      </c>
      <c r="R36" s="4" t="s">
        <v>26</v>
      </c>
      <c r="S36" s="4" t="s">
        <v>27</v>
      </c>
      <c r="T36" s="4" t="s">
        <v>10</v>
      </c>
      <c r="U36" s="4" t="s">
        <v>28</v>
      </c>
      <c r="V36" s="4" t="s">
        <v>29</v>
      </c>
      <c r="W36" s="4" t="s">
        <v>30</v>
      </c>
      <c r="X36" s="4" t="s">
        <v>31</v>
      </c>
      <c r="Y36" s="4" t="s">
        <v>32</v>
      </c>
      <c r="Z36" s="4" t="s">
        <v>33</v>
      </c>
      <c r="AA36" s="4" t="s">
        <v>14</v>
      </c>
      <c r="AB36" s="8" t="s">
        <v>5</v>
      </c>
      <c r="AC36" s="8" t="s">
        <v>39</v>
      </c>
      <c r="AD36" s="8" t="s">
        <v>40</v>
      </c>
      <c r="AE36" s="8" t="s">
        <v>41</v>
      </c>
      <c r="AF36" s="8" t="s">
        <v>42</v>
      </c>
      <c r="AG36" s="8" t="s">
        <v>43</v>
      </c>
      <c r="AH36" s="8" t="s">
        <v>44</v>
      </c>
      <c r="AI36" s="8" t="s">
        <v>45</v>
      </c>
      <c r="AJ36" s="8" t="s">
        <v>46</v>
      </c>
      <c r="AK36" s="8" t="s">
        <v>47</v>
      </c>
      <c r="AL36" s="8" t="s">
        <v>48</v>
      </c>
      <c r="AM36" s="8" t="s">
        <v>49</v>
      </c>
      <c r="AN36" s="8" t="s">
        <v>6</v>
      </c>
      <c r="AO36" s="8" t="s">
        <v>50</v>
      </c>
      <c r="AP36" s="8" t="s">
        <v>51</v>
      </c>
      <c r="AQ36" s="8" t="s">
        <v>7</v>
      </c>
      <c r="AR36" s="8" t="s">
        <v>52</v>
      </c>
      <c r="AS36" s="8" t="s">
        <v>53</v>
      </c>
      <c r="AT36" s="8" t="s">
        <v>54</v>
      </c>
      <c r="AU36" s="8" t="s">
        <v>8</v>
      </c>
      <c r="AV36" s="8" t="s">
        <v>55</v>
      </c>
      <c r="AW36" s="8" t="s">
        <v>9</v>
      </c>
      <c r="AX36" s="8" t="s">
        <v>56</v>
      </c>
      <c r="AY36" s="8" t="s">
        <v>57</v>
      </c>
      <c r="AZ36" s="8" t="s">
        <v>58</v>
      </c>
      <c r="BA36" s="8" t="s">
        <v>59</v>
      </c>
      <c r="BB36" s="8" t="s">
        <v>61</v>
      </c>
      <c r="BC36" s="8" t="s">
        <v>62</v>
      </c>
      <c r="BD36" s="8" t="s">
        <v>63</v>
      </c>
      <c r="BE36" s="8" t="s">
        <v>64</v>
      </c>
      <c r="BF36" s="8" t="s">
        <v>65</v>
      </c>
      <c r="BG36" s="8" t="s">
        <v>66</v>
      </c>
      <c r="BH36" s="8" t="s">
        <v>67</v>
      </c>
      <c r="BI36" s="8" t="s">
        <v>68</v>
      </c>
      <c r="BJ36" s="8" t="s">
        <v>69</v>
      </c>
      <c r="BK36" s="8" t="s">
        <v>70</v>
      </c>
      <c r="BL36" s="8" t="s">
        <v>71</v>
      </c>
      <c r="BM36" s="8" t="s">
        <v>72</v>
      </c>
      <c r="BN36" s="8" t="s">
        <v>73</v>
      </c>
      <c r="BO36" s="8" t="s">
        <v>74</v>
      </c>
      <c r="BP36" s="8" t="s">
        <v>75</v>
      </c>
      <c r="BQ36" s="8" t="s">
        <v>76</v>
      </c>
      <c r="BR36" s="8" t="s">
        <v>77</v>
      </c>
      <c r="BS36" s="8" t="s">
        <v>78</v>
      </c>
      <c r="BT36" s="8" t="s">
        <v>79</v>
      </c>
      <c r="BU36" s="8" t="s">
        <v>80</v>
      </c>
      <c r="BV36" s="8" t="s">
        <v>81</v>
      </c>
      <c r="BW36" s="8" t="s">
        <v>82</v>
      </c>
      <c r="BX36" s="8" t="s">
        <v>83</v>
      </c>
      <c r="BY36" s="8" t="s">
        <v>84</v>
      </c>
      <c r="BZ36" s="8" t="s">
        <v>85</v>
      </c>
      <c r="CA36" s="8" t="s">
        <v>88</v>
      </c>
      <c r="CB36" s="8" t="s">
        <v>10</v>
      </c>
      <c r="CC36" s="6" t="s">
        <v>91</v>
      </c>
      <c r="CD36" s="8" t="s">
        <v>92</v>
      </c>
      <c r="CE36" s="8" t="s">
        <v>93</v>
      </c>
      <c r="CF36" s="8" t="s">
        <v>94</v>
      </c>
      <c r="CG36" s="8" t="s">
        <v>14</v>
      </c>
      <c r="CH36" s="8" t="s">
        <v>95</v>
      </c>
      <c r="CI36" s="8" t="s">
        <v>96</v>
      </c>
      <c r="CJ36" s="8" t="s">
        <v>97</v>
      </c>
    </row>
    <row r="37" spans="1:88" s="5" customFormat="1" x14ac:dyDescent="0.35">
      <c r="A37" s="5" t="s">
        <v>11</v>
      </c>
      <c r="C37" s="2">
        <v>54.624003564242699</v>
      </c>
      <c r="D37" s="2">
        <v>60</v>
      </c>
      <c r="E37" s="2">
        <v>14.052109779463269</v>
      </c>
      <c r="F37" s="2">
        <v>14.052109779463269</v>
      </c>
      <c r="G37" s="2">
        <v>12.646061877730899</v>
      </c>
      <c r="H37" s="2">
        <v>12.646061877730899</v>
      </c>
      <c r="I37" s="2">
        <v>9.8053670430152255</v>
      </c>
      <c r="J37" s="2">
        <v>21.22647031487082</v>
      </c>
      <c r="K37" s="2">
        <v>21.22647031487082</v>
      </c>
      <c r="L37" s="2">
        <v>20.62821376752656</v>
      </c>
      <c r="M37" s="2">
        <v>44.309946783216006</v>
      </c>
      <c r="N37" s="2">
        <v>44.309946783216006</v>
      </c>
      <c r="O37" s="2">
        <v>60</v>
      </c>
      <c r="P37" s="2">
        <v>60</v>
      </c>
      <c r="Q37" s="2">
        <v>60</v>
      </c>
      <c r="R37" s="2">
        <v>16.381880489505988</v>
      </c>
      <c r="S37" s="2">
        <v>16.381880489505988</v>
      </c>
      <c r="T37" s="2">
        <v>8.3122710311752215</v>
      </c>
      <c r="U37" s="2">
        <v>42.006265582999063</v>
      </c>
      <c r="V37" s="2">
        <v>42.006265582999063</v>
      </c>
      <c r="W37" s="2">
        <v>14.973645125388252</v>
      </c>
      <c r="X37" s="2">
        <v>14.973645125388252</v>
      </c>
      <c r="Y37" s="2">
        <v>22.423768719976408</v>
      </c>
      <c r="Z37" s="2">
        <v>22.423768719976408</v>
      </c>
      <c r="AA37" s="2">
        <v>60</v>
      </c>
      <c r="AB37" s="5" t="s">
        <v>11</v>
      </c>
      <c r="AC37" s="5">
        <v>0.05</v>
      </c>
      <c r="AD37" s="5">
        <v>0.1</v>
      </c>
      <c r="AE37" s="5">
        <v>2</v>
      </c>
      <c r="AF37" s="5">
        <v>0.5</v>
      </c>
      <c r="AG37" s="5">
        <v>2</v>
      </c>
      <c r="AH37" s="5">
        <v>0.2</v>
      </c>
      <c r="AI37" s="5">
        <v>5</v>
      </c>
      <c r="AJ37" s="5">
        <v>6</v>
      </c>
      <c r="AK37" s="5">
        <v>31</v>
      </c>
      <c r="AL37" s="5">
        <v>0.09</v>
      </c>
      <c r="AM37" s="5">
        <v>0.05</v>
      </c>
      <c r="AN37" s="5">
        <v>0.05</v>
      </c>
      <c r="AO37" s="5">
        <v>3.7</v>
      </c>
      <c r="AP37" s="5">
        <v>0.03</v>
      </c>
      <c r="AQ37" s="5">
        <v>0.03</v>
      </c>
      <c r="AR37" s="5">
        <v>0.06</v>
      </c>
      <c r="AS37" s="5">
        <v>0.03</v>
      </c>
      <c r="AT37" s="5">
        <v>0.08</v>
      </c>
      <c r="AU37" s="5">
        <v>0.01</v>
      </c>
      <c r="AV37" s="5">
        <v>0.02</v>
      </c>
      <c r="AW37" s="5">
        <v>0.06</v>
      </c>
      <c r="AX37" s="5">
        <v>0.2</v>
      </c>
      <c r="AY37" s="5">
        <v>0.04</v>
      </c>
      <c r="AZ37" s="5">
        <v>0.03</v>
      </c>
      <c r="BA37" s="5">
        <v>0.02</v>
      </c>
      <c r="BB37" s="5">
        <v>0.04</v>
      </c>
      <c r="BC37" s="5">
        <v>0.02</v>
      </c>
      <c r="BD37" s="5">
        <v>0.01</v>
      </c>
      <c r="BE37" s="5">
        <v>0.06</v>
      </c>
      <c r="BF37" s="5">
        <v>0.01</v>
      </c>
      <c r="BG37" s="5">
        <v>0.06</v>
      </c>
      <c r="BH37" s="5">
        <v>0.06</v>
      </c>
      <c r="BI37" s="5">
        <v>0.01</v>
      </c>
      <c r="BJ37" s="5">
        <v>0.02</v>
      </c>
      <c r="BK37" s="5">
        <v>0.02</v>
      </c>
      <c r="BL37" s="5">
        <v>0.03</v>
      </c>
      <c r="BM37" s="5">
        <v>0.03</v>
      </c>
      <c r="BN37" s="5">
        <v>0.03</v>
      </c>
      <c r="BO37" s="5">
        <v>0.04</v>
      </c>
      <c r="BP37" s="5">
        <v>0.03</v>
      </c>
      <c r="BQ37" s="5">
        <v>0.04</v>
      </c>
      <c r="BR37" s="5">
        <v>0.03</v>
      </c>
      <c r="BS37" s="5">
        <v>0.03</v>
      </c>
      <c r="BT37" s="5">
        <v>0.03</v>
      </c>
      <c r="BU37" s="5">
        <v>0.04</v>
      </c>
      <c r="BV37" s="5">
        <v>0.02</v>
      </c>
      <c r="BW37" s="5">
        <v>0.04</v>
      </c>
      <c r="BX37" s="5">
        <v>6.0000000000000005E-2</v>
      </c>
      <c r="BY37" s="5">
        <v>0.05</v>
      </c>
      <c r="BZ37" s="5">
        <v>0.04</v>
      </c>
      <c r="CA37" s="5">
        <v>0.08</v>
      </c>
      <c r="CB37" s="5">
        <v>3.0000000000000002E-2</v>
      </c>
      <c r="CC37" s="5">
        <v>0.06</v>
      </c>
      <c r="CD37" s="5">
        <v>0.04</v>
      </c>
      <c r="CE37" s="5">
        <v>0.01</v>
      </c>
      <c r="CF37" s="5">
        <v>0.05</v>
      </c>
      <c r="CG37" s="5">
        <v>0.06</v>
      </c>
      <c r="CH37" s="5">
        <v>0.03</v>
      </c>
      <c r="CI37" s="5">
        <v>0.01</v>
      </c>
      <c r="CJ37" s="5">
        <v>0.03</v>
      </c>
    </row>
    <row r="38" spans="1:88" s="5" customFormat="1" x14ac:dyDescent="0.35">
      <c r="A38" s="5" t="s">
        <v>12</v>
      </c>
      <c r="C38" s="5" t="s">
        <v>13</v>
      </c>
      <c r="D38" s="5" t="s">
        <v>13</v>
      </c>
      <c r="E38" s="5" t="s">
        <v>13</v>
      </c>
      <c r="F38" s="5" t="s">
        <v>13</v>
      </c>
      <c r="G38" s="5" t="s">
        <v>13</v>
      </c>
      <c r="H38" s="5" t="s">
        <v>13</v>
      </c>
      <c r="I38" s="5" t="s">
        <v>13</v>
      </c>
      <c r="J38" s="5" t="s">
        <v>13</v>
      </c>
      <c r="K38" s="5" t="s">
        <v>13</v>
      </c>
      <c r="L38" s="5" t="s">
        <v>13</v>
      </c>
      <c r="M38" s="5" t="s">
        <v>13</v>
      </c>
      <c r="N38" s="5" t="s">
        <v>13</v>
      </c>
      <c r="O38" s="5" t="s">
        <v>13</v>
      </c>
      <c r="P38" s="5" t="s">
        <v>13</v>
      </c>
      <c r="Q38" s="5" t="s">
        <v>13</v>
      </c>
      <c r="R38" s="5" t="s">
        <v>13</v>
      </c>
      <c r="S38" s="5" t="s">
        <v>13</v>
      </c>
      <c r="T38" s="5" t="s">
        <v>13</v>
      </c>
      <c r="U38" s="5" t="s">
        <v>13</v>
      </c>
      <c r="V38" s="5" t="s">
        <v>13</v>
      </c>
      <c r="W38" s="5" t="s">
        <v>13</v>
      </c>
      <c r="X38" s="5" t="s">
        <v>13</v>
      </c>
      <c r="Y38" s="5" t="s">
        <v>13</v>
      </c>
      <c r="Z38" s="5" t="s">
        <v>13</v>
      </c>
      <c r="AA38" s="5" t="s">
        <v>13</v>
      </c>
      <c r="AB38" s="5" t="s">
        <v>98</v>
      </c>
      <c r="AC38" s="5" t="s">
        <v>99</v>
      </c>
      <c r="AD38" s="5" t="s">
        <v>99</v>
      </c>
      <c r="AE38" s="5" t="s">
        <v>99</v>
      </c>
      <c r="AF38" s="5" t="s">
        <v>99</v>
      </c>
      <c r="AG38" s="5" t="s">
        <v>99</v>
      </c>
      <c r="AH38" s="5" t="s">
        <v>99</v>
      </c>
      <c r="AI38" s="5" t="s">
        <v>99</v>
      </c>
      <c r="AJ38" s="5" t="s">
        <v>99</v>
      </c>
      <c r="AK38" s="5" t="s">
        <v>99</v>
      </c>
      <c r="AL38" s="5" t="s">
        <v>99</v>
      </c>
      <c r="AM38" s="5" t="s">
        <v>99</v>
      </c>
      <c r="AN38" s="5" t="s">
        <v>99</v>
      </c>
      <c r="AO38" s="5" t="s">
        <v>99</v>
      </c>
      <c r="AP38" s="5" t="s">
        <v>99</v>
      </c>
      <c r="AQ38" s="5" t="s">
        <v>99</v>
      </c>
      <c r="AR38" s="5" t="s">
        <v>99</v>
      </c>
      <c r="AS38" s="5" t="s">
        <v>99</v>
      </c>
      <c r="AT38" s="5" t="s">
        <v>99</v>
      </c>
      <c r="AU38" s="5" t="s">
        <v>99</v>
      </c>
      <c r="AV38" s="5" t="s">
        <v>99</v>
      </c>
      <c r="AW38" s="5" t="s">
        <v>99</v>
      </c>
      <c r="AX38" s="5" t="s">
        <v>99</v>
      </c>
      <c r="AY38" s="5" t="s">
        <v>99</v>
      </c>
      <c r="AZ38" s="5" t="s">
        <v>99</v>
      </c>
      <c r="BA38" s="5" t="s">
        <v>99</v>
      </c>
      <c r="BB38" s="5" t="s">
        <v>99</v>
      </c>
      <c r="BC38" s="5" t="s">
        <v>99</v>
      </c>
      <c r="BD38" s="5" t="s">
        <v>99</v>
      </c>
      <c r="BE38" s="5" t="s">
        <v>99</v>
      </c>
      <c r="BF38" s="5" t="s">
        <v>99</v>
      </c>
      <c r="BG38" s="5" t="s">
        <v>99</v>
      </c>
      <c r="BH38" s="5" t="s">
        <v>99</v>
      </c>
      <c r="BI38" s="5" t="s">
        <v>99</v>
      </c>
      <c r="BJ38" s="5" t="s">
        <v>99</v>
      </c>
      <c r="BK38" s="5" t="s">
        <v>99</v>
      </c>
      <c r="BL38" s="5" t="s">
        <v>99</v>
      </c>
      <c r="BM38" s="5" t="s">
        <v>99</v>
      </c>
      <c r="BN38" s="5" t="s">
        <v>99</v>
      </c>
      <c r="BO38" s="5" t="s">
        <v>99</v>
      </c>
      <c r="BP38" s="5" t="s">
        <v>99</v>
      </c>
      <c r="BQ38" s="5" t="s">
        <v>99</v>
      </c>
      <c r="BR38" s="5" t="s">
        <v>99</v>
      </c>
      <c r="BS38" s="5" t="s">
        <v>99</v>
      </c>
      <c r="BT38" s="5" t="s">
        <v>99</v>
      </c>
      <c r="BU38" s="5" t="s">
        <v>99</v>
      </c>
      <c r="BV38" s="5" t="s">
        <v>99</v>
      </c>
      <c r="BW38" s="5" t="s">
        <v>99</v>
      </c>
      <c r="BX38" s="5" t="s">
        <v>99</v>
      </c>
      <c r="BY38" s="5" t="s">
        <v>99</v>
      </c>
      <c r="BZ38" s="5" t="s">
        <v>99</v>
      </c>
      <c r="CA38" s="5" t="s">
        <v>99</v>
      </c>
      <c r="CB38" s="5" t="s">
        <v>99</v>
      </c>
      <c r="CC38" s="5" t="s">
        <v>99</v>
      </c>
      <c r="CD38" s="5" t="s">
        <v>99</v>
      </c>
      <c r="CE38" s="5" t="s">
        <v>99</v>
      </c>
      <c r="CF38" s="5" t="s">
        <v>99</v>
      </c>
      <c r="CG38" s="5" t="s">
        <v>99</v>
      </c>
      <c r="CH38" s="5" t="s">
        <v>99</v>
      </c>
      <c r="CI38" s="5" t="s">
        <v>99</v>
      </c>
      <c r="CJ38" s="5" t="s">
        <v>99</v>
      </c>
    </row>
    <row r="39" spans="1:88" s="5" customFormat="1" x14ac:dyDescent="0.35">
      <c r="AN39" s="5" t="s">
        <v>0</v>
      </c>
      <c r="AQ39" s="5" t="s">
        <v>0</v>
      </c>
      <c r="AR39" s="5" t="s">
        <v>0</v>
      </c>
      <c r="AS39" s="5" t="s">
        <v>0</v>
      </c>
      <c r="AU39" s="5" t="s">
        <v>0</v>
      </c>
      <c r="AV39" s="5" t="s">
        <v>0</v>
      </c>
      <c r="AW39" s="5" t="s">
        <v>0</v>
      </c>
      <c r="BD39" s="5" t="s">
        <v>0</v>
      </c>
      <c r="BE39" s="5" t="s">
        <v>0</v>
      </c>
      <c r="CA39" s="5" t="s">
        <v>0</v>
      </c>
      <c r="CB39" s="5" t="s">
        <v>0</v>
      </c>
      <c r="CC39" s="5" t="s">
        <v>0</v>
      </c>
      <c r="CD39" s="5" t="s">
        <v>0</v>
      </c>
      <c r="CE39" s="5" t="s">
        <v>0</v>
      </c>
      <c r="CG39" s="5" t="s">
        <v>0</v>
      </c>
    </row>
    <row r="40" spans="1:88" s="5" customFormat="1" x14ac:dyDescent="0.35">
      <c r="A40" s="5" t="s">
        <v>0</v>
      </c>
      <c r="C40" s="2">
        <v>22066.098651923985</v>
      </c>
      <c r="D40" s="2">
        <v>4286098.8277432565</v>
      </c>
      <c r="E40" s="2">
        <v>53611977.948957577</v>
      </c>
      <c r="F40" s="2">
        <v>53453239.890378915</v>
      </c>
      <c r="G40" s="2">
        <v>116889.45239957581</v>
      </c>
      <c r="H40" s="2">
        <v>117083.56260517504</v>
      </c>
      <c r="I40" s="2">
        <v>57955.437301989994</v>
      </c>
      <c r="J40" s="2">
        <v>115955.15760705876</v>
      </c>
      <c r="K40" s="2">
        <v>25372.618666358823</v>
      </c>
      <c r="L40" s="2">
        <v>4830.9661584695596</v>
      </c>
      <c r="M40" s="2">
        <v>16471.454447137072</v>
      </c>
      <c r="N40" s="2">
        <v>16540.785678323726</v>
      </c>
      <c r="O40" s="2">
        <v>3083.0011250155821</v>
      </c>
      <c r="P40" s="2">
        <v>1777.5615790910317</v>
      </c>
      <c r="Q40" s="2">
        <v>1809.8011680498146</v>
      </c>
      <c r="R40" s="2">
        <v>2642.3813113133269</v>
      </c>
      <c r="S40" s="2">
        <v>2655.5697239382653</v>
      </c>
      <c r="T40" s="2">
        <v>206.80065779086078</v>
      </c>
      <c r="U40" s="2">
        <v>6297.5552340305712</v>
      </c>
      <c r="V40" s="2">
        <v>6318.8620080743667</v>
      </c>
      <c r="W40" s="2">
        <v>3179.9349191549718</v>
      </c>
      <c r="X40" s="2">
        <v>3225.7324454071077</v>
      </c>
      <c r="Y40" s="2">
        <v>22437.292431032118</v>
      </c>
      <c r="Z40" s="2">
        <v>22785.546393560402</v>
      </c>
      <c r="AA40" s="2">
        <v>1444.4702123140139</v>
      </c>
      <c r="AB40" s="5" t="s">
        <v>140</v>
      </c>
      <c r="AC40" s="9">
        <v>35.760198484247596</v>
      </c>
      <c r="AD40" s="9">
        <v>1.0624363926184783</v>
      </c>
      <c r="AE40" s="9" t="s">
        <v>38</v>
      </c>
      <c r="AF40" s="2">
        <v>20969.779194974479</v>
      </c>
      <c r="AG40" s="2">
        <v>5525.0744459038988</v>
      </c>
      <c r="AH40" s="2">
        <v>68964.76193826065</v>
      </c>
      <c r="AI40" s="2">
        <v>1238.6495467366126</v>
      </c>
      <c r="AJ40" s="2">
        <v>42638.81508600415</v>
      </c>
      <c r="AK40" s="2">
        <v>12636.668449504328</v>
      </c>
      <c r="AL40" s="2">
        <v>3493.0726815656399</v>
      </c>
      <c r="AM40" s="9">
        <v>49.179233032139088</v>
      </c>
      <c r="AN40" s="9">
        <v>22.476304783314145</v>
      </c>
      <c r="AO40" s="2">
        <v>41074.724973553501</v>
      </c>
      <c r="AP40" s="2">
        <v>283.37100131733376</v>
      </c>
      <c r="AQ40" s="2">
        <v>4131.7943108640038</v>
      </c>
      <c r="AR40" s="2">
        <v>52018.891787162669</v>
      </c>
      <c r="AS40" s="2">
        <v>117.722633227721</v>
      </c>
      <c r="AT40" s="9">
        <v>106.43709329399749</v>
      </c>
      <c r="AU40" s="9">
        <v>60.216730825236297</v>
      </c>
      <c r="AV40" s="10">
        <v>3.6045262103765183</v>
      </c>
      <c r="AW40" s="10">
        <v>5.7672401093538523</v>
      </c>
      <c r="AX40" s="9">
        <v>3.7808100672642784</v>
      </c>
      <c r="AY40" s="2">
        <v>215.65847463378913</v>
      </c>
      <c r="AZ40" s="2">
        <v>185.50486610613683</v>
      </c>
      <c r="BA40" s="9">
        <v>18.564665007281331</v>
      </c>
      <c r="BB40" s="9">
        <v>22.423243176437232</v>
      </c>
      <c r="BC40" s="10">
        <v>2.1945852531871717</v>
      </c>
      <c r="BD40" s="9">
        <v>17.023321544955856</v>
      </c>
      <c r="BE40" s="10">
        <v>1.9500285123273884</v>
      </c>
      <c r="BF40" s="9">
        <v>10.273223584354932</v>
      </c>
      <c r="BG40" s="10" t="s">
        <v>38</v>
      </c>
      <c r="BH40" s="10">
        <v>5.8998049019407768</v>
      </c>
      <c r="BI40" s="10">
        <v>0.33387675226445518</v>
      </c>
      <c r="BJ40" s="10" t="s">
        <v>38</v>
      </c>
      <c r="BK40" s="10">
        <v>1.0490513146518843</v>
      </c>
      <c r="BL40" s="2">
        <v>1214.8318077240287</v>
      </c>
      <c r="BM40" s="2">
        <v>162.76648385490245</v>
      </c>
      <c r="BN40" s="2">
        <v>401.40822373207271</v>
      </c>
      <c r="BO40" s="9">
        <v>49.285480219383366</v>
      </c>
      <c r="BP40" s="2">
        <v>186.54669052451112</v>
      </c>
      <c r="BQ40" s="9">
        <v>24.100556223417708</v>
      </c>
      <c r="BR40" s="10">
        <v>2.5441567994974017</v>
      </c>
      <c r="BS40" s="9">
        <v>14.234429876483601</v>
      </c>
      <c r="BT40" s="10">
        <v>1.5300888721872901</v>
      </c>
      <c r="BU40" s="10">
        <v>4.9403345432124341</v>
      </c>
      <c r="BV40" s="10">
        <v>0.79761277837095801</v>
      </c>
      <c r="BW40" s="10">
        <v>2.3723946968357787</v>
      </c>
      <c r="BX40" s="10">
        <v>0.21367947917258087</v>
      </c>
      <c r="BY40" s="10">
        <v>1.2868467000027628</v>
      </c>
      <c r="BZ40" s="10">
        <v>0.1270658748893479</v>
      </c>
      <c r="CA40" s="10">
        <v>2.8114359264367583</v>
      </c>
      <c r="CB40" s="10">
        <v>0.19017880219213829</v>
      </c>
      <c r="CC40" s="10">
        <v>0.60315367566061029</v>
      </c>
      <c r="CD40" s="10">
        <v>3.3308533389951167</v>
      </c>
      <c r="CE40" s="9">
        <v>22.428831874976602</v>
      </c>
      <c r="CF40" s="10">
        <v>1.1954756749655768</v>
      </c>
      <c r="CG40" s="10">
        <v>1.8280726509067171</v>
      </c>
      <c r="CH40" s="9">
        <v>38.703286179277882</v>
      </c>
      <c r="CI40" s="9">
        <v>96.701443451172608</v>
      </c>
      <c r="CJ40" s="10">
        <v>2.0613178692651646</v>
      </c>
    </row>
    <row r="41" spans="1:88" s="6" customFormat="1" x14ac:dyDescent="0.35">
      <c r="A41" s="6" t="s">
        <v>3</v>
      </c>
      <c r="C41" s="6">
        <v>68000</v>
      </c>
      <c r="D41" s="6">
        <v>4540000</v>
      </c>
      <c r="E41" s="6">
        <v>56500000</v>
      </c>
      <c r="F41" s="6">
        <v>56500000</v>
      </c>
      <c r="G41" s="6">
        <v>134000</v>
      </c>
      <c r="H41" s="6">
        <v>134000</v>
      </c>
      <c r="I41" s="6">
        <v>58800</v>
      </c>
      <c r="J41" s="6">
        <v>177000</v>
      </c>
      <c r="K41" s="6">
        <v>177000</v>
      </c>
      <c r="L41" s="6">
        <v>4730</v>
      </c>
      <c r="M41" s="6">
        <v>15200</v>
      </c>
      <c r="N41" s="6">
        <v>15200</v>
      </c>
      <c r="O41" s="6">
        <v>2860</v>
      </c>
      <c r="P41" s="6">
        <v>1720</v>
      </c>
      <c r="Q41" s="6">
        <v>1720</v>
      </c>
      <c r="R41" s="6">
        <v>2562</v>
      </c>
      <c r="S41" s="6">
        <v>2562</v>
      </c>
      <c r="T41" s="6">
        <v>234</v>
      </c>
      <c r="U41" s="6">
        <v>1090</v>
      </c>
      <c r="V41" s="6">
        <v>1090</v>
      </c>
      <c r="W41" s="6">
        <v>3370</v>
      </c>
      <c r="X41" s="6">
        <v>3370</v>
      </c>
      <c r="Y41" s="6">
        <v>20700</v>
      </c>
      <c r="Z41" s="6">
        <v>20700</v>
      </c>
      <c r="AA41" s="6">
        <v>612</v>
      </c>
      <c r="AB41" s="8" t="s">
        <v>100</v>
      </c>
      <c r="AC41" s="8">
        <v>36</v>
      </c>
      <c r="AD41" s="8">
        <v>1.5</v>
      </c>
      <c r="AE41" s="8"/>
      <c r="AF41" s="8">
        <v>20600</v>
      </c>
      <c r="AG41" s="8">
        <v>5800</v>
      </c>
      <c r="AH41" s="8">
        <v>78800</v>
      </c>
      <c r="AI41" s="8">
        <v>1300</v>
      </c>
      <c r="AJ41" s="8">
        <v>44800</v>
      </c>
      <c r="AK41" s="8">
        <v>15000</v>
      </c>
      <c r="AL41" s="8">
        <v>4000</v>
      </c>
      <c r="AM41" s="8">
        <v>52</v>
      </c>
      <c r="AN41" s="6">
        <v>68</v>
      </c>
      <c r="AO41" s="11">
        <v>34300</v>
      </c>
      <c r="AP41" s="8">
        <v>320</v>
      </c>
      <c r="AQ41" s="6">
        <v>4540</v>
      </c>
      <c r="AR41" s="6">
        <v>56500</v>
      </c>
      <c r="AS41" s="6">
        <v>134</v>
      </c>
      <c r="AT41" s="8">
        <v>120</v>
      </c>
      <c r="AU41" s="6">
        <v>58.8</v>
      </c>
      <c r="AV41" s="6">
        <v>177</v>
      </c>
      <c r="AW41" s="6">
        <v>4.7300000000000004</v>
      </c>
      <c r="AX41" s="14"/>
      <c r="AY41" s="8">
        <v>245</v>
      </c>
      <c r="AZ41" s="8">
        <v>240</v>
      </c>
      <c r="BA41" s="8">
        <v>28</v>
      </c>
      <c r="BB41" s="8">
        <v>27</v>
      </c>
      <c r="BC41" s="8">
        <v>2.1</v>
      </c>
      <c r="BD41" s="6">
        <v>15.2</v>
      </c>
      <c r="BE41" s="6">
        <v>1.72</v>
      </c>
      <c r="BF41" s="8"/>
      <c r="BG41" s="8"/>
      <c r="BH41" s="8"/>
      <c r="BI41" s="8"/>
      <c r="BJ41" s="8"/>
      <c r="BK41" s="8">
        <v>1.2</v>
      </c>
      <c r="BL41" s="8">
        <v>1340</v>
      </c>
      <c r="BM41" s="8">
        <v>180</v>
      </c>
      <c r="BN41" s="8">
        <v>410</v>
      </c>
      <c r="BO41" s="8">
        <v>51</v>
      </c>
      <c r="BP41" s="8">
        <v>200</v>
      </c>
      <c r="BQ41" s="8">
        <v>27</v>
      </c>
      <c r="BR41" s="8">
        <v>2.2999999999999998</v>
      </c>
      <c r="BS41" s="8">
        <v>12</v>
      </c>
      <c r="BT41" s="8"/>
      <c r="BU41" s="8">
        <v>6.1</v>
      </c>
      <c r="BV41" s="8">
        <v>1</v>
      </c>
      <c r="BW41" s="8">
        <v>2.2000000000000002</v>
      </c>
      <c r="BX41" s="8">
        <v>0.28999999999999998</v>
      </c>
      <c r="BY41" s="8">
        <v>1.6</v>
      </c>
      <c r="BZ41" s="8">
        <v>0.23</v>
      </c>
      <c r="CA41" s="15">
        <v>2.5619999999999998</v>
      </c>
      <c r="CB41" s="15">
        <v>0.23400000000000001</v>
      </c>
      <c r="CC41" s="15">
        <v>1.0900000000000001</v>
      </c>
      <c r="CD41" s="15">
        <v>3.37</v>
      </c>
      <c r="CE41" s="7">
        <v>20.7</v>
      </c>
      <c r="CF41" s="8">
        <v>1.1000000000000001</v>
      </c>
      <c r="CG41" s="15">
        <v>0.61199999999999999</v>
      </c>
      <c r="CH41" s="8">
        <v>42</v>
      </c>
      <c r="CI41" s="8">
        <v>105</v>
      </c>
      <c r="CJ41" s="8">
        <v>2.4</v>
      </c>
    </row>
    <row r="42" spans="1:88" s="6" customFormat="1" x14ac:dyDescent="0.35">
      <c r="A42" s="6" t="s">
        <v>4</v>
      </c>
      <c r="C42" s="7">
        <f t="shared" ref="C42:AA42" si="18">C40/C41*100</f>
        <v>32.450145076358801</v>
      </c>
      <c r="D42" s="7">
        <f t="shared" si="18"/>
        <v>94.407463166151032</v>
      </c>
      <c r="E42" s="7">
        <f t="shared" si="18"/>
        <v>94.88845654682757</v>
      </c>
      <c r="F42" s="7">
        <f t="shared" si="18"/>
        <v>94.607504230759147</v>
      </c>
      <c r="G42" s="7">
        <f t="shared" si="18"/>
        <v>87.2309346265491</v>
      </c>
      <c r="H42" s="7">
        <f t="shared" si="18"/>
        <v>87.375792988936595</v>
      </c>
      <c r="I42" s="7">
        <f t="shared" si="18"/>
        <v>98.563668880935367</v>
      </c>
      <c r="J42" s="7">
        <f t="shared" si="18"/>
        <v>65.511388478564271</v>
      </c>
      <c r="K42" s="7">
        <f t="shared" si="18"/>
        <v>14.334812805852442</v>
      </c>
      <c r="L42" s="7">
        <f t="shared" si="18"/>
        <v>102.13459108815137</v>
      </c>
      <c r="M42" s="7">
        <f t="shared" si="18"/>
        <v>108.36483188905967</v>
      </c>
      <c r="N42" s="7">
        <f t="shared" si="18"/>
        <v>108.8209584100245</v>
      </c>
      <c r="O42" s="7">
        <f t="shared" si="18"/>
        <v>107.79724213341196</v>
      </c>
      <c r="P42" s="7">
        <f t="shared" si="18"/>
        <v>103.34660343552511</v>
      </c>
      <c r="Q42" s="7">
        <f t="shared" si="18"/>
        <v>105.22099814243109</v>
      </c>
      <c r="R42" s="7">
        <f t="shared" si="18"/>
        <v>103.13744384517278</v>
      </c>
      <c r="S42" s="7">
        <f t="shared" si="18"/>
        <v>103.65221404911263</v>
      </c>
      <c r="T42" s="7">
        <f t="shared" si="18"/>
        <v>88.376349483273842</v>
      </c>
      <c r="U42" s="7">
        <f t="shared" si="18"/>
        <v>577.7573609202359</v>
      </c>
      <c r="V42" s="7">
        <f t="shared" si="18"/>
        <v>579.71211083251069</v>
      </c>
      <c r="W42" s="7">
        <f t="shared" si="18"/>
        <v>94.360086621809245</v>
      </c>
      <c r="X42" s="7">
        <f t="shared" si="18"/>
        <v>95.719063661931983</v>
      </c>
      <c r="Y42" s="7">
        <f t="shared" si="18"/>
        <v>108.39271705812617</v>
      </c>
      <c r="Z42" s="7">
        <f t="shared" si="18"/>
        <v>110.07510335053334</v>
      </c>
      <c r="AA42" s="7">
        <f t="shared" si="18"/>
        <v>236.02454449575393</v>
      </c>
      <c r="AB42" s="8" t="s">
        <v>4</v>
      </c>
      <c r="AC42" s="14">
        <f>AC40/AC41*100</f>
        <v>99.333884678465552</v>
      </c>
      <c r="AD42" s="14">
        <f>AD40/AD41*100</f>
        <v>70.829092841231883</v>
      </c>
      <c r="AE42" s="14"/>
      <c r="AF42" s="14">
        <f t="shared" ref="AF42:AS42" si="19">AF40/AF41*100</f>
        <v>101.79504463579845</v>
      </c>
      <c r="AG42" s="14">
        <f t="shared" si="19"/>
        <v>95.259904239722388</v>
      </c>
      <c r="AH42" s="14">
        <f t="shared" si="19"/>
        <v>87.518733424188639</v>
      </c>
      <c r="AI42" s="14">
        <f t="shared" si="19"/>
        <v>95.280734364354814</v>
      </c>
      <c r="AJ42" s="14">
        <f t="shared" si="19"/>
        <v>95.175926531259265</v>
      </c>
      <c r="AK42" s="14">
        <f t="shared" si="19"/>
        <v>84.244456330028854</v>
      </c>
      <c r="AL42" s="14">
        <f t="shared" si="19"/>
        <v>87.326817039140991</v>
      </c>
      <c r="AM42" s="14">
        <f t="shared" si="19"/>
        <v>94.575448138729016</v>
      </c>
      <c r="AN42" s="7">
        <f>AN40/AN41*100</f>
        <v>33.053389387226687</v>
      </c>
      <c r="AO42" s="14">
        <f t="shared" si="19"/>
        <v>119.75138476254665</v>
      </c>
      <c r="AP42" s="14">
        <f t="shared" si="19"/>
        <v>88.553437911666805</v>
      </c>
      <c r="AQ42" s="7">
        <f t="shared" si="19"/>
        <v>91.008685261321659</v>
      </c>
      <c r="AR42" s="7">
        <f t="shared" si="19"/>
        <v>92.068835021526851</v>
      </c>
      <c r="AS42" s="7">
        <f t="shared" si="19"/>
        <v>87.852711363970897</v>
      </c>
      <c r="AT42" s="14">
        <f>AT40/AT41*100</f>
        <v>88.697577744997915</v>
      </c>
      <c r="AU42" s="7">
        <f t="shared" ref="AU42:AW42" si="20">AU40/AU41*100</f>
        <v>102.40940616536787</v>
      </c>
      <c r="AV42" s="16">
        <f t="shared" si="20"/>
        <v>2.0364554860884283</v>
      </c>
      <c r="AW42" s="7">
        <f t="shared" si="20"/>
        <v>121.92896637111737</v>
      </c>
      <c r="AX42" s="14"/>
      <c r="AY42" s="14">
        <f t="shared" ref="AY42:BE42" si="21">AY40/AY41*100</f>
        <v>88.023867197464938</v>
      </c>
      <c r="AZ42" s="14">
        <f t="shared" si="21"/>
        <v>77.293694210890351</v>
      </c>
      <c r="BA42" s="14">
        <f t="shared" si="21"/>
        <v>66.302375026004754</v>
      </c>
      <c r="BB42" s="14">
        <f t="shared" si="21"/>
        <v>83.049048801619378</v>
      </c>
      <c r="BC42" s="14">
        <f t="shared" si="21"/>
        <v>104.50405967557961</v>
      </c>
      <c r="BD42" s="7">
        <f t="shared" si="21"/>
        <v>111.99553647997274</v>
      </c>
      <c r="BE42" s="7">
        <f t="shared" si="21"/>
        <v>113.37375071670863</v>
      </c>
      <c r="BF42" s="14"/>
      <c r="BG42" s="14"/>
      <c r="BH42" s="14"/>
      <c r="BI42" s="14"/>
      <c r="BJ42" s="14"/>
      <c r="BK42" s="14">
        <f t="shared" ref="BK42:BS42" si="22">BK40/BK41*100</f>
        <v>87.42094288765702</v>
      </c>
      <c r="BL42" s="14">
        <f t="shared" si="22"/>
        <v>90.65909012865886</v>
      </c>
      <c r="BM42" s="14">
        <f t="shared" si="22"/>
        <v>90.425824363834693</v>
      </c>
      <c r="BN42" s="14">
        <f t="shared" si="22"/>
        <v>97.90444481270066</v>
      </c>
      <c r="BO42" s="14">
        <f t="shared" si="22"/>
        <v>96.638196508594831</v>
      </c>
      <c r="BP42" s="14">
        <f t="shared" si="22"/>
        <v>93.27334526225556</v>
      </c>
      <c r="BQ42" s="14">
        <f t="shared" si="22"/>
        <v>89.26131934599151</v>
      </c>
      <c r="BR42" s="14">
        <f t="shared" si="22"/>
        <v>110.61551302162617</v>
      </c>
      <c r="BS42" s="14">
        <f t="shared" si="22"/>
        <v>118.62024897069668</v>
      </c>
      <c r="BT42" s="14"/>
      <c r="BU42" s="14">
        <f t="shared" ref="BU42:CB42" si="23">BU40/BU41*100</f>
        <v>80.989090872334984</v>
      </c>
      <c r="BV42" s="14">
        <f t="shared" si="23"/>
        <v>79.761277837095804</v>
      </c>
      <c r="BW42" s="14">
        <f t="shared" si="23"/>
        <v>107.83612258344448</v>
      </c>
      <c r="BX42" s="14">
        <f t="shared" si="23"/>
        <v>73.682579025027891</v>
      </c>
      <c r="BY42" s="14">
        <f t="shared" si="23"/>
        <v>80.427918750172665</v>
      </c>
      <c r="BZ42" s="14">
        <f t="shared" si="23"/>
        <v>55.246032560586045</v>
      </c>
      <c r="CA42" s="7">
        <f t="shared" si="23"/>
        <v>109.7359846384371</v>
      </c>
      <c r="CB42" s="7">
        <f t="shared" si="23"/>
        <v>81.272992389802681</v>
      </c>
      <c r="CC42" s="16">
        <f t="shared" ref="CC42:CE42" si="24">CC40/CC41*100</f>
        <v>55.335199601890849</v>
      </c>
      <c r="CD42" s="7">
        <f t="shared" si="24"/>
        <v>98.838378011724529</v>
      </c>
      <c r="CE42" s="7">
        <f t="shared" si="24"/>
        <v>108.35184480665025</v>
      </c>
      <c r="CF42" s="14">
        <f>CF40/CF41*100</f>
        <v>108.67960681505242</v>
      </c>
      <c r="CG42" s="16">
        <f t="shared" ref="CG42" si="25">CG40/CG41*100</f>
        <v>298.70468152070544</v>
      </c>
      <c r="CH42" s="14">
        <f>CH40/CH41*100</f>
        <v>92.150681379233063</v>
      </c>
      <c r="CI42" s="14">
        <f>CI40/CI41*100</f>
        <v>92.096612810640579</v>
      </c>
      <c r="CJ42" s="14">
        <f>CJ40/CJ41*100</f>
        <v>85.888244552715193</v>
      </c>
    </row>
    <row r="44" spans="1:88" s="5" customFormat="1" x14ac:dyDescent="0.35">
      <c r="A44" s="5" t="s">
        <v>127</v>
      </c>
      <c r="C44" s="2">
        <v>18615.140928303281</v>
      </c>
      <c r="D44" s="2">
        <v>7565944.4708729237</v>
      </c>
      <c r="E44" s="2">
        <v>191870069.96419719</v>
      </c>
      <c r="F44" s="2">
        <v>206249850.97731569</v>
      </c>
      <c r="G44" s="2">
        <v>449218.3486204503</v>
      </c>
      <c r="H44" s="2">
        <v>502615.44198467</v>
      </c>
      <c r="I44" s="2">
        <v>50161.259183670423</v>
      </c>
      <c r="J44" s="2">
        <v>93425.111847669512</v>
      </c>
      <c r="K44" s="2">
        <v>21914.07116879159</v>
      </c>
      <c r="L44" s="2">
        <v>15565.751748771067</v>
      </c>
      <c r="M44" s="2">
        <v>2289.3784069939816</v>
      </c>
      <c r="N44" s="2">
        <v>2407.3529314906086</v>
      </c>
      <c r="O44" s="2">
        <v>654.66947821567283</v>
      </c>
      <c r="P44" s="2">
        <v>4425.6247114523885</v>
      </c>
      <c r="Q44" s="2">
        <v>4459.4753933286975</v>
      </c>
      <c r="R44" s="2">
        <v>1103.0185736002672</v>
      </c>
      <c r="S44" s="2">
        <v>1102.1377424450673</v>
      </c>
      <c r="T44" s="2">
        <v>38.886644893116305</v>
      </c>
      <c r="U44" s="2" t="s">
        <v>38</v>
      </c>
      <c r="V44" s="2" t="s">
        <v>38</v>
      </c>
      <c r="W44" s="2">
        <v>474.55453024961662</v>
      </c>
      <c r="X44" s="2">
        <v>472.57524791471781</v>
      </c>
      <c r="Y44" s="2">
        <v>3510.5652774315377</v>
      </c>
      <c r="Z44" s="2">
        <v>3565.4717782235816</v>
      </c>
      <c r="AA44" s="2">
        <v>1487.6952760042095</v>
      </c>
      <c r="AB44" s="5" t="s">
        <v>136</v>
      </c>
      <c r="AC44" s="10">
        <v>0.45924600845970226</v>
      </c>
      <c r="AD44" s="10" t="s">
        <v>38</v>
      </c>
      <c r="AE44" s="2">
        <v>528.98953831122242</v>
      </c>
      <c r="AF44" s="2">
        <v>861.87270328470254</v>
      </c>
      <c r="AG44" s="10" t="s">
        <v>38</v>
      </c>
      <c r="AH44" s="9">
        <v>369.39868794727784</v>
      </c>
      <c r="AI44" s="2">
        <v>831.46759086523105</v>
      </c>
      <c r="AJ44" s="10" t="s">
        <v>38</v>
      </c>
      <c r="AK44" s="10" t="s">
        <v>38</v>
      </c>
      <c r="AL44" s="9">
        <v>53.182979215894306</v>
      </c>
      <c r="AM44" s="10">
        <v>2.5188906019415649</v>
      </c>
      <c r="AN44" s="9">
        <v>18.389676308227809</v>
      </c>
      <c r="AO44" s="2">
        <v>918831.96916103968</v>
      </c>
      <c r="AP44" s="9">
        <v>98.418016482695094</v>
      </c>
      <c r="AQ44" s="2">
        <v>7763.6136361268464</v>
      </c>
      <c r="AR44" s="2">
        <v>217817.36066479317</v>
      </c>
      <c r="AS44" s="2">
        <v>481.43336195278681</v>
      </c>
      <c r="AT44" s="10">
        <v>4.9758659182095597</v>
      </c>
      <c r="AU44" s="9">
        <v>45.124954171189536</v>
      </c>
      <c r="AV44" s="10">
        <v>5.4877638305958332</v>
      </c>
      <c r="AW44" s="9">
        <v>15.272764527939692</v>
      </c>
      <c r="AX44" s="10">
        <v>8.713306032222869</v>
      </c>
      <c r="AY44" s="10" t="s">
        <v>38</v>
      </c>
      <c r="AZ44" s="10">
        <v>0.42542321895411883</v>
      </c>
      <c r="BA44" s="10" t="s">
        <v>38</v>
      </c>
      <c r="BB44" s="10">
        <v>0.60830116907158971</v>
      </c>
      <c r="BC44" s="9">
        <v>12.833331271554956</v>
      </c>
      <c r="BD44" s="10">
        <v>3.8776421010288682</v>
      </c>
      <c r="BE44" s="10">
        <v>4.6087517936676541</v>
      </c>
      <c r="BF44" s="10">
        <v>0.51600181651440868</v>
      </c>
      <c r="BG44" s="10" t="s">
        <v>38</v>
      </c>
      <c r="BH44" s="10">
        <v>2.5654178834797801</v>
      </c>
      <c r="BI44" s="10">
        <v>0.45980460016538544</v>
      </c>
      <c r="BJ44" s="10" t="s">
        <v>38</v>
      </c>
      <c r="BK44" s="10" t="s">
        <v>38</v>
      </c>
      <c r="BL44" s="9">
        <v>11.716827261464653</v>
      </c>
      <c r="BM44" s="10" t="s">
        <v>38</v>
      </c>
      <c r="BN44" s="10" t="s">
        <v>38</v>
      </c>
      <c r="BO44" s="10" t="s">
        <v>38</v>
      </c>
      <c r="BP44" s="10" t="s">
        <v>38</v>
      </c>
      <c r="BQ44" s="10" t="s">
        <v>38</v>
      </c>
      <c r="BR44" s="10" t="s">
        <v>38</v>
      </c>
      <c r="BS44" s="10" t="s">
        <v>38</v>
      </c>
      <c r="BT44" s="10" t="s">
        <v>38</v>
      </c>
      <c r="BU44" s="10" t="s">
        <v>38</v>
      </c>
      <c r="BV44" s="10" t="s">
        <v>38</v>
      </c>
      <c r="BW44" s="10" t="s">
        <v>38</v>
      </c>
      <c r="BX44" s="10" t="s">
        <v>38</v>
      </c>
      <c r="BY44" s="10" t="s">
        <v>38</v>
      </c>
      <c r="BZ44" s="10" t="s">
        <v>38</v>
      </c>
      <c r="CA44" s="10">
        <v>1.2300273546353186</v>
      </c>
      <c r="CB44" s="10" t="s">
        <v>38</v>
      </c>
      <c r="CC44" s="10" t="s">
        <v>38</v>
      </c>
      <c r="CD44" s="10">
        <v>0.50140863505226752</v>
      </c>
      <c r="CE44" s="10">
        <v>3.3500478574014214</v>
      </c>
      <c r="CF44" s="10" t="s">
        <v>38</v>
      </c>
      <c r="CG44" s="10">
        <v>2.0131567386553906</v>
      </c>
      <c r="CH44" s="10" t="s">
        <v>38</v>
      </c>
      <c r="CI44" s="10" t="s">
        <v>38</v>
      </c>
      <c r="CJ44" s="10" t="s">
        <v>38</v>
      </c>
    </row>
    <row r="45" spans="1:88" s="5" customFormat="1" x14ac:dyDescent="0.35">
      <c r="A45" s="5" t="s">
        <v>128</v>
      </c>
      <c r="C45" s="2">
        <v>23062.962106651961</v>
      </c>
      <c r="D45" s="2">
        <v>7042764.6139103388</v>
      </c>
      <c r="E45" s="2">
        <v>176617058.28697336</v>
      </c>
      <c r="F45" s="2">
        <v>189632456.7003983</v>
      </c>
      <c r="G45" s="2">
        <v>412445.24350447091</v>
      </c>
      <c r="H45" s="2">
        <v>464421.81190481113</v>
      </c>
      <c r="I45" s="2">
        <v>53199.181322256751</v>
      </c>
      <c r="J45" s="2">
        <v>97164.939368270701</v>
      </c>
      <c r="K45" s="2">
        <v>22501.890761732175</v>
      </c>
      <c r="L45" s="2">
        <v>14919.463686521489</v>
      </c>
      <c r="M45" s="2">
        <v>2146.5071636998182</v>
      </c>
      <c r="N45" s="2">
        <v>2265.5223922528321</v>
      </c>
      <c r="O45" s="2">
        <v>629.1334069468445</v>
      </c>
      <c r="P45" s="2">
        <v>4128.2427871977179</v>
      </c>
      <c r="Q45" s="2">
        <v>4124.2807393525709</v>
      </c>
      <c r="R45" s="2">
        <v>673.22952568754101</v>
      </c>
      <c r="S45" s="2">
        <v>672.66413577305889</v>
      </c>
      <c r="T45" s="2">
        <v>35.196499465226161</v>
      </c>
      <c r="U45" s="2" t="s">
        <v>38</v>
      </c>
      <c r="V45" s="2" t="s">
        <v>38</v>
      </c>
      <c r="W45" s="2">
        <v>430.62520905108482</v>
      </c>
      <c r="X45" s="2">
        <v>439.18310588024013</v>
      </c>
      <c r="Y45" s="2">
        <v>3292.2412963279712</v>
      </c>
      <c r="Z45" s="2">
        <v>3318.838160628894</v>
      </c>
      <c r="AA45" s="2">
        <v>1359.2715304048152</v>
      </c>
      <c r="AB45" s="5" t="s">
        <v>137</v>
      </c>
      <c r="AC45" s="10" t="s">
        <v>38</v>
      </c>
      <c r="AD45" s="10" t="s">
        <v>38</v>
      </c>
      <c r="AE45" s="2">
        <v>105.16805935606004</v>
      </c>
      <c r="AF45" s="2">
        <v>174.20361042937603</v>
      </c>
      <c r="AG45" s="10" t="s">
        <v>38</v>
      </c>
      <c r="AH45" s="9">
        <v>75.174644442431386</v>
      </c>
      <c r="AI45" s="2">
        <v>1068.1568062716065</v>
      </c>
      <c r="AJ45" s="10" t="s">
        <v>38</v>
      </c>
      <c r="AK45" s="10" t="s">
        <v>38</v>
      </c>
      <c r="AL45" s="9">
        <v>14.523005738534989</v>
      </c>
      <c r="AM45" s="10">
        <v>1.6213084579225545</v>
      </c>
      <c r="AN45" s="9">
        <v>23.02885787837311</v>
      </c>
      <c r="AO45" s="2">
        <v>993208.63502531871</v>
      </c>
      <c r="AP45" s="9">
        <v>25.1840945367919</v>
      </c>
      <c r="AQ45" s="2">
        <v>7189.5836126359254</v>
      </c>
      <c r="AR45" s="2">
        <v>202331.89313559799</v>
      </c>
      <c r="AS45" s="2">
        <v>449.77792636886966</v>
      </c>
      <c r="AT45" s="10">
        <v>4.7695409066578831</v>
      </c>
      <c r="AU45" s="9">
        <v>48.150702284821691</v>
      </c>
      <c r="AV45" s="10">
        <v>4.685136163023909</v>
      </c>
      <c r="AW45" s="9">
        <v>14.137109456304293</v>
      </c>
      <c r="AX45" s="10">
        <v>8.2268064785818549</v>
      </c>
      <c r="AY45" s="10" t="s">
        <v>38</v>
      </c>
      <c r="AZ45" s="10">
        <v>0.13521573976415732</v>
      </c>
      <c r="BA45" s="10" t="s">
        <v>38</v>
      </c>
      <c r="BB45" s="10">
        <v>0.14762549133974082</v>
      </c>
      <c r="BC45" s="9">
        <v>12.842658756935073</v>
      </c>
      <c r="BD45" s="10">
        <v>3.4043772312716838</v>
      </c>
      <c r="BE45" s="10">
        <v>4.0008496859916889</v>
      </c>
      <c r="BF45" s="10">
        <v>0.23766039998589114</v>
      </c>
      <c r="BG45" s="10" t="s">
        <v>38</v>
      </c>
      <c r="BH45" s="10">
        <v>5.6328635167424022</v>
      </c>
      <c r="BI45" s="10">
        <v>0.45772196869927412</v>
      </c>
      <c r="BJ45" s="10" t="s">
        <v>38</v>
      </c>
      <c r="BK45" s="10" t="s">
        <v>38</v>
      </c>
      <c r="BL45" s="10">
        <v>5.1183217259539688</v>
      </c>
      <c r="BM45" s="10" t="s">
        <v>38</v>
      </c>
      <c r="BN45" s="10" t="s">
        <v>38</v>
      </c>
      <c r="BO45" s="10" t="s">
        <v>38</v>
      </c>
      <c r="BP45" s="10" t="s">
        <v>38</v>
      </c>
      <c r="BQ45" s="10" t="s">
        <v>38</v>
      </c>
      <c r="BR45" s="10" t="s">
        <v>38</v>
      </c>
      <c r="BS45" s="10" t="s">
        <v>38</v>
      </c>
      <c r="BT45" s="10" t="s">
        <v>38</v>
      </c>
      <c r="BU45" s="10" t="s">
        <v>38</v>
      </c>
      <c r="BV45" s="10" t="s">
        <v>38</v>
      </c>
      <c r="BW45" s="10" t="s">
        <v>38</v>
      </c>
      <c r="BX45" s="10" t="s">
        <v>38</v>
      </c>
      <c r="BY45" s="10" t="s">
        <v>38</v>
      </c>
      <c r="BZ45" s="10" t="s">
        <v>38</v>
      </c>
      <c r="CA45" s="10">
        <v>0.7854205167441588</v>
      </c>
      <c r="CB45" s="10" t="s">
        <v>38</v>
      </c>
      <c r="CC45" s="10" t="s">
        <v>38</v>
      </c>
      <c r="CD45" s="10">
        <v>0.45623589653923491</v>
      </c>
      <c r="CE45" s="10">
        <v>3.1812037497035441</v>
      </c>
      <c r="CF45" s="10" t="s">
        <v>38</v>
      </c>
      <c r="CG45" s="10">
        <v>1.6401759514147058</v>
      </c>
      <c r="CH45" s="10" t="s">
        <v>38</v>
      </c>
      <c r="CI45" s="10" t="s">
        <v>38</v>
      </c>
      <c r="CJ45" s="10" t="s">
        <v>38</v>
      </c>
    </row>
    <row r="46" spans="1:88" s="5" customFormat="1" x14ac:dyDescent="0.35">
      <c r="A46" s="5" t="s">
        <v>129</v>
      </c>
      <c r="C46" s="2">
        <v>18795.461379121047</v>
      </c>
      <c r="D46" s="2">
        <v>7276831.0367235756</v>
      </c>
      <c r="E46" s="2">
        <v>184821025.03256664</v>
      </c>
      <c r="F46" s="2">
        <v>197844752.22887993</v>
      </c>
      <c r="G46" s="2">
        <v>475128.88994401606</v>
      </c>
      <c r="H46" s="2">
        <v>531531.83413482702</v>
      </c>
      <c r="I46" s="2">
        <v>49624.801042514628</v>
      </c>
      <c r="J46" s="2">
        <v>96270.688219597112</v>
      </c>
      <c r="K46" s="2">
        <v>21625.718286554966</v>
      </c>
      <c r="L46" s="2">
        <v>18244.111619325391</v>
      </c>
      <c r="M46" s="2">
        <v>2219.4573025644931</v>
      </c>
      <c r="N46" s="2">
        <v>2352.0423638186985</v>
      </c>
      <c r="O46" s="2">
        <v>635.93917825271024</v>
      </c>
      <c r="P46" s="2">
        <v>4180.1307315275726</v>
      </c>
      <c r="Q46" s="2">
        <v>4178.8441367159503</v>
      </c>
      <c r="R46" s="2">
        <v>592.96156661011253</v>
      </c>
      <c r="S46" s="2">
        <v>591.20764131913904</v>
      </c>
      <c r="T46" s="2">
        <v>38.031816306061096</v>
      </c>
      <c r="U46" s="2" t="s">
        <v>38</v>
      </c>
      <c r="V46" s="2" t="s">
        <v>38</v>
      </c>
      <c r="W46" s="2">
        <v>461.76266534357063</v>
      </c>
      <c r="X46" s="2">
        <v>467.15485500087408</v>
      </c>
      <c r="Y46" s="2">
        <v>3418.3495983433199</v>
      </c>
      <c r="Z46" s="2">
        <v>3443.6085227356052</v>
      </c>
      <c r="AA46" s="2">
        <v>1418.9531063466434</v>
      </c>
      <c r="AB46" s="5" t="s">
        <v>138</v>
      </c>
      <c r="AC46" s="10">
        <v>0.13088656935973383</v>
      </c>
      <c r="AD46" s="10" t="s">
        <v>38</v>
      </c>
      <c r="AE46" s="2">
        <v>149.54539682151963</v>
      </c>
      <c r="AF46" s="2">
        <v>260.33157995666176</v>
      </c>
      <c r="AG46" s="10" t="s">
        <v>38</v>
      </c>
      <c r="AH46" s="9">
        <v>72.901669082344412</v>
      </c>
      <c r="AI46" s="2">
        <v>888.63126143380464</v>
      </c>
      <c r="AJ46" s="10" t="s">
        <v>38</v>
      </c>
      <c r="AK46" s="10" t="s">
        <v>38</v>
      </c>
      <c r="AL46" s="9">
        <v>18.743262284804942</v>
      </c>
      <c r="AM46" s="10">
        <v>1.1359241290541593</v>
      </c>
      <c r="AN46" s="9">
        <v>18.848144143000876</v>
      </c>
      <c r="AO46" s="2">
        <v>952675.41352805251</v>
      </c>
      <c r="AP46" s="9">
        <v>23.926140647830678</v>
      </c>
      <c r="AQ46" s="2">
        <v>7476.6312940941634</v>
      </c>
      <c r="AR46" s="2">
        <v>212546.28044905525</v>
      </c>
      <c r="AS46" s="2">
        <v>520.85961783212099</v>
      </c>
      <c r="AT46" s="10">
        <v>4.7816326063783556</v>
      </c>
      <c r="AU46" s="9">
        <v>45.228633395991636</v>
      </c>
      <c r="AV46" s="10">
        <v>5.0347689653163634</v>
      </c>
      <c r="AW46" s="9">
        <v>16.847022264401225</v>
      </c>
      <c r="AX46" s="10">
        <v>6.6584894078304124</v>
      </c>
      <c r="AY46" s="10" t="s">
        <v>38</v>
      </c>
      <c r="AZ46" s="10" t="s">
        <v>38</v>
      </c>
      <c r="BA46" s="10" t="s">
        <v>38</v>
      </c>
      <c r="BB46" s="10">
        <v>0.15069601602718533</v>
      </c>
      <c r="BC46" s="9">
        <v>16.262126443244867</v>
      </c>
      <c r="BD46" s="10">
        <v>3.6209142257861373</v>
      </c>
      <c r="BE46" s="10">
        <v>4.137218184528801</v>
      </c>
      <c r="BF46" s="10">
        <v>0.17996799054707066</v>
      </c>
      <c r="BG46" s="10" t="s">
        <v>38</v>
      </c>
      <c r="BH46" s="10">
        <v>2.3601934185123992</v>
      </c>
      <c r="BI46" s="10">
        <v>3.4543176829704043</v>
      </c>
      <c r="BJ46" s="10" t="s">
        <v>38</v>
      </c>
      <c r="BK46" s="10" t="s">
        <v>38</v>
      </c>
      <c r="BL46" s="10">
        <v>0.9251800336622229</v>
      </c>
      <c r="BM46" s="10" t="s">
        <v>38</v>
      </c>
      <c r="BN46" s="10" t="s">
        <v>38</v>
      </c>
      <c r="BO46" s="10" t="s">
        <v>38</v>
      </c>
      <c r="BP46" s="10" t="s">
        <v>38</v>
      </c>
      <c r="BQ46" s="10" t="s">
        <v>38</v>
      </c>
      <c r="BR46" s="10" t="s">
        <v>38</v>
      </c>
      <c r="BS46" s="10" t="s">
        <v>38</v>
      </c>
      <c r="BT46" s="10" t="s">
        <v>38</v>
      </c>
      <c r="BU46" s="10" t="s">
        <v>38</v>
      </c>
      <c r="BV46" s="10" t="s">
        <v>38</v>
      </c>
      <c r="BW46" s="10" t="s">
        <v>38</v>
      </c>
      <c r="BX46" s="10" t="s">
        <v>38</v>
      </c>
      <c r="BY46" s="10" t="s">
        <v>38</v>
      </c>
      <c r="BZ46" s="10" t="s">
        <v>38</v>
      </c>
      <c r="CA46" s="10">
        <v>0.67796608434644434</v>
      </c>
      <c r="CB46" s="10" t="s">
        <v>38</v>
      </c>
      <c r="CC46" s="10" t="s">
        <v>38</v>
      </c>
      <c r="CD46" s="10">
        <v>0.46736869450099289</v>
      </c>
      <c r="CE46" s="10">
        <v>3.2522182417335519</v>
      </c>
      <c r="CF46" s="10" t="s">
        <v>38</v>
      </c>
      <c r="CG46" s="10">
        <v>1.671629593892783</v>
      </c>
      <c r="CH46" s="10" t="s">
        <v>38</v>
      </c>
      <c r="CI46" s="10" t="s">
        <v>38</v>
      </c>
      <c r="CJ46" s="10" t="s">
        <v>38</v>
      </c>
    </row>
    <row r="47" spans="1:88" s="5" customFormat="1" x14ac:dyDescent="0.35">
      <c r="A47" s="5" t="s">
        <v>130</v>
      </c>
      <c r="C47" s="2">
        <v>22780.187519444251</v>
      </c>
      <c r="D47" s="2">
        <v>6963434.1951488294</v>
      </c>
      <c r="E47" s="2">
        <v>174768742.25832883</v>
      </c>
      <c r="F47" s="2">
        <v>188368984.56547409</v>
      </c>
      <c r="G47" s="2">
        <v>420307.14631858625</v>
      </c>
      <c r="H47" s="2">
        <v>474152.00822559017</v>
      </c>
      <c r="I47" s="2">
        <v>55363.653726938028</v>
      </c>
      <c r="J47" s="2">
        <v>95958.633799293719</v>
      </c>
      <c r="K47" s="2">
        <v>22526.296732037528</v>
      </c>
      <c r="L47" s="2">
        <v>16035.923234933267</v>
      </c>
      <c r="M47" s="2">
        <v>2138.9774240985466</v>
      </c>
      <c r="N47" s="2">
        <v>2262.8357143557823</v>
      </c>
      <c r="O47" s="2">
        <v>601.44582734963319</v>
      </c>
      <c r="P47" s="2">
        <v>4091.5959580128115</v>
      </c>
      <c r="Q47" s="2">
        <v>4095.2450493872898</v>
      </c>
      <c r="R47" s="2">
        <v>630.62931623231361</v>
      </c>
      <c r="S47" s="2">
        <v>633.55418118198963</v>
      </c>
      <c r="T47" s="2">
        <v>36.512908907562235</v>
      </c>
      <c r="U47" s="2" t="s">
        <v>38</v>
      </c>
      <c r="V47" s="2" t="s">
        <v>38</v>
      </c>
      <c r="W47" s="2">
        <v>436.41590435476161</v>
      </c>
      <c r="X47" s="2">
        <v>453.56351554430842</v>
      </c>
      <c r="Y47" s="2">
        <v>3317.8249603631075</v>
      </c>
      <c r="Z47" s="2">
        <v>3335.5479914970897</v>
      </c>
      <c r="AA47" s="2">
        <v>1377.4071170131804</v>
      </c>
      <c r="AB47" s="5" t="s">
        <v>139</v>
      </c>
      <c r="AC47" s="10" t="s">
        <v>38</v>
      </c>
      <c r="AD47" s="10" t="s">
        <v>38</v>
      </c>
      <c r="AE47" s="2">
        <v>99.804802833458012</v>
      </c>
      <c r="AF47" s="2">
        <v>205.94845802085513</v>
      </c>
      <c r="AG47" s="10" t="s">
        <v>38</v>
      </c>
      <c r="AH47" s="9">
        <v>46.895296222483921</v>
      </c>
      <c r="AI47" s="2">
        <v>1296.0970866138516</v>
      </c>
      <c r="AJ47" s="10" t="s">
        <v>38</v>
      </c>
      <c r="AK47" s="10" t="s">
        <v>38</v>
      </c>
      <c r="AL47" s="9">
        <v>14.551961903843376</v>
      </c>
      <c r="AM47" s="10">
        <v>2.5175192482684809</v>
      </c>
      <c r="AN47" s="9">
        <v>23.116764895169553</v>
      </c>
      <c r="AO47" s="2">
        <v>970224.16469543148</v>
      </c>
      <c r="AP47" s="9">
        <v>21.653369597191478</v>
      </c>
      <c r="AQ47" s="2">
        <v>7365.0361004583774</v>
      </c>
      <c r="AR47" s="2">
        <v>204860.35358030722</v>
      </c>
      <c r="AS47" s="2">
        <v>440.22865330893842</v>
      </c>
      <c r="AT47" s="10">
        <v>4.7633446333886909</v>
      </c>
      <c r="AU47" s="9">
        <v>47.033519049005847</v>
      </c>
      <c r="AV47" s="10">
        <v>4.6911889749144908</v>
      </c>
      <c r="AW47" s="9">
        <v>14.210459361671152</v>
      </c>
      <c r="AX47" s="10">
        <v>8.2389522041631835</v>
      </c>
      <c r="AY47" s="10" t="s">
        <v>38</v>
      </c>
      <c r="AZ47" s="10">
        <v>0.43746954161082524</v>
      </c>
      <c r="BA47" s="10" t="s">
        <v>38</v>
      </c>
      <c r="BB47" s="10">
        <v>0.12174645601399842</v>
      </c>
      <c r="BC47" s="9">
        <v>13.891450554805818</v>
      </c>
      <c r="BD47" s="10">
        <v>3.4219852840823375</v>
      </c>
      <c r="BE47" s="10">
        <v>3.9548022772590894</v>
      </c>
      <c r="BF47" s="10">
        <v>0.83808807449472689</v>
      </c>
      <c r="BG47" s="10" t="s">
        <v>38</v>
      </c>
      <c r="BH47" s="10">
        <v>2.1137185379168844</v>
      </c>
      <c r="BI47" s="10">
        <v>1.0310692883321593</v>
      </c>
      <c r="BJ47" s="10" t="s">
        <v>38</v>
      </c>
      <c r="BK47" s="10" t="s">
        <v>38</v>
      </c>
      <c r="BL47" s="9">
        <v>25.505232155813644</v>
      </c>
      <c r="BM47" s="10" t="s">
        <v>38</v>
      </c>
      <c r="BN47" s="10" t="s">
        <v>38</v>
      </c>
      <c r="BO47" s="10" t="s">
        <v>38</v>
      </c>
      <c r="BP47" s="10" t="s">
        <v>38</v>
      </c>
      <c r="BQ47" s="10" t="s">
        <v>38</v>
      </c>
      <c r="BR47" s="10" t="s">
        <v>38</v>
      </c>
      <c r="BS47" s="10" t="s">
        <v>38</v>
      </c>
      <c r="BT47" s="10" t="s">
        <v>38</v>
      </c>
      <c r="BU47" s="10" t="s">
        <v>38</v>
      </c>
      <c r="BV47" s="10" t="s">
        <v>38</v>
      </c>
      <c r="BW47" s="10" t="s">
        <v>38</v>
      </c>
      <c r="BX47" s="10" t="s">
        <v>38</v>
      </c>
      <c r="BY47" s="10" t="s">
        <v>38</v>
      </c>
      <c r="BZ47" s="10" t="s">
        <v>38</v>
      </c>
      <c r="CA47" s="10">
        <v>0.74309099702400006</v>
      </c>
      <c r="CB47" s="10" t="s">
        <v>38</v>
      </c>
      <c r="CC47" s="10" t="s">
        <v>38</v>
      </c>
      <c r="CD47" s="10">
        <v>0.43905681349835762</v>
      </c>
      <c r="CE47" s="10">
        <v>3.035522324716339</v>
      </c>
      <c r="CF47" s="10" t="s">
        <v>38</v>
      </c>
      <c r="CG47" s="10">
        <v>1.7138143428782247</v>
      </c>
      <c r="CH47" s="10" t="s">
        <v>38</v>
      </c>
      <c r="CI47" s="10" t="s">
        <v>38</v>
      </c>
      <c r="CJ47" s="10" t="s">
        <v>38</v>
      </c>
    </row>
    <row r="48" spans="1:88" s="5" customFormat="1" x14ac:dyDescent="0.35">
      <c r="A48" s="5" t="s">
        <v>124</v>
      </c>
      <c r="C48" s="2">
        <v>16082.953851147564</v>
      </c>
      <c r="D48" s="2">
        <v>7005745.054724725</v>
      </c>
      <c r="E48" s="2">
        <v>179116122.8356187</v>
      </c>
      <c r="F48" s="2">
        <v>191126264.14066976</v>
      </c>
      <c r="G48" s="2">
        <v>455678.48978215642</v>
      </c>
      <c r="H48" s="2">
        <v>458150.96438954608</v>
      </c>
      <c r="I48" s="2">
        <v>53366.078830742677</v>
      </c>
      <c r="J48" s="2">
        <v>100244.55083178091</v>
      </c>
      <c r="K48" s="2">
        <v>23926.456831027364</v>
      </c>
      <c r="L48" s="2">
        <v>14218.279011216737</v>
      </c>
      <c r="M48" s="2">
        <v>2146.2226542035091</v>
      </c>
      <c r="N48" s="2">
        <v>2266.4922299222981</v>
      </c>
      <c r="O48" s="2">
        <v>616.83647785302753</v>
      </c>
      <c r="P48" s="2">
        <v>4048.8751984686687</v>
      </c>
      <c r="Q48" s="2">
        <v>4061.1449910857223</v>
      </c>
      <c r="R48" s="2">
        <v>406.76970279345574</v>
      </c>
      <c r="S48" s="2">
        <v>405.33796649123565</v>
      </c>
      <c r="T48" s="2">
        <v>36.467514167505442</v>
      </c>
      <c r="U48" s="2" t="s">
        <v>38</v>
      </c>
      <c r="V48" s="2" t="s">
        <v>38</v>
      </c>
      <c r="W48" s="2">
        <v>426.34237626603738</v>
      </c>
      <c r="X48" s="2">
        <v>440.76533473506555</v>
      </c>
      <c r="Y48" s="2">
        <v>3216.0579940683574</v>
      </c>
      <c r="Z48" s="2">
        <v>3265.6885447129175</v>
      </c>
      <c r="AA48" s="2">
        <v>1341.9595154900369</v>
      </c>
      <c r="AB48" s="5" t="s">
        <v>159</v>
      </c>
      <c r="AN48" s="9">
        <v>16.08550312270556</v>
      </c>
      <c r="AQ48" s="2">
        <v>7193.8920677609622</v>
      </c>
      <c r="AR48" s="2">
        <v>202088.82427886743</v>
      </c>
      <c r="AS48" s="2">
        <v>458.57932036235439</v>
      </c>
      <c r="AU48" s="9">
        <v>48.513258637579092</v>
      </c>
      <c r="AV48" s="10">
        <v>4.6122160299816635</v>
      </c>
      <c r="AW48" s="9">
        <v>13.464774902535952</v>
      </c>
      <c r="BD48" s="10">
        <v>3.5866309743010172</v>
      </c>
      <c r="BE48" s="10">
        <v>4.0272441810625965</v>
      </c>
      <c r="CA48" s="10">
        <v>0.49036814886653551</v>
      </c>
      <c r="CB48" s="10" t="s">
        <v>38</v>
      </c>
      <c r="CC48" s="10">
        <v>0.156241655274928</v>
      </c>
      <c r="CD48" s="10">
        <v>0.44347630168979257</v>
      </c>
      <c r="CE48" s="10">
        <v>3.0169856078289423</v>
      </c>
      <c r="CG48" s="10">
        <v>1.7364620143599057</v>
      </c>
    </row>
    <row r="49" spans="1:93" s="55" customFormat="1" x14ac:dyDescent="0.35">
      <c r="AB49" s="56" t="s">
        <v>160</v>
      </c>
      <c r="AN49" s="57">
        <v>16.404487812837083</v>
      </c>
      <c r="AQ49" s="58">
        <v>7257.5754316608936</v>
      </c>
      <c r="AR49" s="58">
        <v>203025.61355301036</v>
      </c>
      <c r="AS49" s="58">
        <v>455.45056932482487</v>
      </c>
      <c r="AU49" s="57">
        <v>49.110084562230284</v>
      </c>
      <c r="AV49" s="59">
        <v>4.7679908568131442</v>
      </c>
      <c r="AW49" s="57">
        <v>14.102804160622908</v>
      </c>
      <c r="BD49" s="59">
        <v>3.6167182976848644</v>
      </c>
      <c r="BE49" s="59">
        <v>4.0106628650230149</v>
      </c>
      <c r="CA49" s="59">
        <v>0.46539953376851689</v>
      </c>
      <c r="CB49" s="59" t="s">
        <v>38</v>
      </c>
      <c r="CC49" s="59">
        <v>0.17114284576691841</v>
      </c>
      <c r="CD49" s="59">
        <v>0.4277688493674206</v>
      </c>
      <c r="CE49" s="59">
        <v>3.0755712556014632</v>
      </c>
      <c r="CG49" s="59">
        <v>1.7912640690183612</v>
      </c>
    </row>
    <row r="50" spans="1:93" s="60" customFormat="1" ht="15" thickBot="1" x14ac:dyDescent="0.4">
      <c r="AB50" s="61" t="s">
        <v>161</v>
      </c>
      <c r="AN50" s="62"/>
      <c r="AQ50" s="63"/>
      <c r="AR50" s="63"/>
      <c r="AS50" s="63"/>
      <c r="AU50" s="62"/>
      <c r="AV50" s="64"/>
      <c r="AW50" s="62"/>
      <c r="BD50" s="64"/>
      <c r="BE50" s="64"/>
      <c r="CA50" s="64"/>
      <c r="CB50" s="64"/>
      <c r="CC50" s="64"/>
      <c r="CD50" s="64"/>
      <c r="CE50" s="64"/>
      <c r="CG50" s="64"/>
    </row>
    <row r="51" spans="1:93" x14ac:dyDescent="0.35">
      <c r="A51" s="54" t="s">
        <v>173</v>
      </c>
    </row>
    <row r="52" spans="1:93" x14ac:dyDescent="0.35">
      <c r="A52" s="17"/>
      <c r="B52" s="17"/>
      <c r="C52" s="22" t="s">
        <v>102</v>
      </c>
      <c r="D52" s="22" t="s">
        <v>103</v>
      </c>
      <c r="E52" s="22" t="s">
        <v>104</v>
      </c>
      <c r="F52" s="22" t="s">
        <v>104</v>
      </c>
      <c r="G52" s="22" t="s">
        <v>134</v>
      </c>
      <c r="H52" s="22" t="s">
        <v>135</v>
      </c>
      <c r="I52" s="22" t="s">
        <v>106</v>
      </c>
      <c r="J52" s="32" t="s">
        <v>107</v>
      </c>
      <c r="K52" s="32" t="s">
        <v>107</v>
      </c>
      <c r="L52" s="22" t="s">
        <v>108</v>
      </c>
      <c r="M52" s="22" t="s">
        <v>109</v>
      </c>
      <c r="N52" s="22" t="s">
        <v>109</v>
      </c>
      <c r="O52" s="22" t="s">
        <v>110</v>
      </c>
      <c r="P52" s="22" t="s">
        <v>111</v>
      </c>
      <c r="Q52" s="22" t="s">
        <v>111</v>
      </c>
      <c r="R52" s="22" t="s">
        <v>112</v>
      </c>
      <c r="S52" s="22" t="s">
        <v>112</v>
      </c>
      <c r="T52" s="22" t="s">
        <v>113</v>
      </c>
      <c r="U52" s="22" t="s">
        <v>114</v>
      </c>
      <c r="V52" s="22" t="s">
        <v>114</v>
      </c>
      <c r="W52" s="22" t="s">
        <v>115</v>
      </c>
      <c r="X52" s="22" t="s">
        <v>115</v>
      </c>
      <c r="Y52" s="22" t="s">
        <v>116</v>
      </c>
      <c r="Z52" s="22" t="s">
        <v>116</v>
      </c>
      <c r="AA52" s="22" t="s">
        <v>117</v>
      </c>
      <c r="AB52" s="47" t="s">
        <v>162</v>
      </c>
      <c r="AC52" s="5" t="str">
        <f t="shared" ref="AC52:AN52" si="26">AC36</f>
        <v>Li</v>
      </c>
      <c r="AD52" s="5" t="str">
        <f t="shared" si="26"/>
        <v>Be</v>
      </c>
      <c r="AE52" s="5" t="str">
        <f t="shared" si="26"/>
        <v>B</v>
      </c>
      <c r="AF52" s="5" t="str">
        <f t="shared" si="26"/>
        <v>Na</v>
      </c>
      <c r="AG52" s="5" t="str">
        <f t="shared" si="26"/>
        <v>Mg</v>
      </c>
      <c r="AH52" s="5" t="str">
        <f t="shared" si="26"/>
        <v>Al</v>
      </c>
      <c r="AI52" s="5" t="str">
        <f t="shared" si="26"/>
        <v>P</v>
      </c>
      <c r="AJ52" s="5" t="str">
        <f t="shared" si="26"/>
        <v>K</v>
      </c>
      <c r="AK52" s="5" t="str">
        <f t="shared" si="26"/>
        <v>Ca</v>
      </c>
      <c r="AL52" s="5" t="str">
        <f t="shared" si="26"/>
        <v>Ti</v>
      </c>
      <c r="AM52" s="5" t="str">
        <f t="shared" si="26"/>
        <v>V</v>
      </c>
      <c r="AN52" s="5" t="str">
        <f t="shared" si="26"/>
        <v>Cr</v>
      </c>
      <c r="AO52" s="5" t="s">
        <v>163</v>
      </c>
      <c r="AP52" s="5" t="str">
        <f>AP36</f>
        <v>Mn</v>
      </c>
      <c r="AQ52" s="5" t="s">
        <v>103</v>
      </c>
      <c r="AR52" s="5" t="s">
        <v>164</v>
      </c>
      <c r="AS52" s="5" t="str">
        <f t="shared" ref="AS52:CJ52" si="27">AS36</f>
        <v>Cu</v>
      </c>
      <c r="AT52" s="5" t="str">
        <f t="shared" si="27"/>
        <v>Zn</v>
      </c>
      <c r="AU52" s="5" t="str">
        <f t="shared" si="27"/>
        <v>Ga</v>
      </c>
      <c r="AV52" s="5" t="str">
        <f t="shared" si="27"/>
        <v>Ge</v>
      </c>
      <c r="AW52" s="5" t="str">
        <f t="shared" si="27"/>
        <v>As</v>
      </c>
      <c r="AX52" s="5" t="str">
        <f t="shared" si="27"/>
        <v>Se</v>
      </c>
      <c r="AY52" s="5" t="str">
        <f t="shared" si="27"/>
        <v>Rb</v>
      </c>
      <c r="AZ52" s="5" t="str">
        <f t="shared" si="27"/>
        <v>Sr</v>
      </c>
      <c r="BA52" s="5" t="str">
        <f t="shared" si="27"/>
        <v>Y</v>
      </c>
      <c r="BB52" s="5" t="str">
        <f t="shared" si="27"/>
        <v>Nb</v>
      </c>
      <c r="BC52" s="5" t="str">
        <f t="shared" si="27"/>
        <v>Mo</v>
      </c>
      <c r="BD52" s="5" t="str">
        <f t="shared" si="27"/>
        <v>Ru</v>
      </c>
      <c r="BE52" s="5" t="str">
        <f t="shared" si="27"/>
        <v>Pd</v>
      </c>
      <c r="BF52" s="5" t="str">
        <f t="shared" si="27"/>
        <v>Ag</v>
      </c>
      <c r="BG52" s="5" t="str">
        <f t="shared" si="27"/>
        <v>Cd</v>
      </c>
      <c r="BH52" s="5" t="str">
        <f t="shared" si="27"/>
        <v>Sn</v>
      </c>
      <c r="BI52" s="5" t="str">
        <f t="shared" si="27"/>
        <v>Sb</v>
      </c>
      <c r="BJ52" s="5" t="str">
        <f t="shared" si="27"/>
        <v>Te</v>
      </c>
      <c r="BK52" s="5" t="str">
        <f t="shared" si="27"/>
        <v>Cs</v>
      </c>
      <c r="BL52" s="5" t="str">
        <f t="shared" si="27"/>
        <v>Ba</v>
      </c>
      <c r="BM52" s="5" t="str">
        <f t="shared" si="27"/>
        <v>La</v>
      </c>
      <c r="BN52" s="5" t="str">
        <f t="shared" si="27"/>
        <v>Ce</v>
      </c>
      <c r="BO52" s="5" t="str">
        <f t="shared" si="27"/>
        <v>Pr</v>
      </c>
      <c r="BP52" s="5" t="str">
        <f t="shared" si="27"/>
        <v>Nd</v>
      </c>
      <c r="BQ52" s="5" t="str">
        <f t="shared" si="27"/>
        <v>Sm</v>
      </c>
      <c r="BR52" s="5" t="str">
        <f t="shared" si="27"/>
        <v>Eu</v>
      </c>
      <c r="BS52" s="5" t="str">
        <f t="shared" si="27"/>
        <v>Gd</v>
      </c>
      <c r="BT52" s="5" t="str">
        <f t="shared" si="27"/>
        <v>Tb</v>
      </c>
      <c r="BU52" s="5" t="str">
        <f t="shared" si="27"/>
        <v>Dy</v>
      </c>
      <c r="BV52" s="5" t="str">
        <f t="shared" si="27"/>
        <v>Ho</v>
      </c>
      <c r="BW52" s="5" t="str">
        <f t="shared" si="27"/>
        <v>Er</v>
      </c>
      <c r="BX52" s="5" t="str">
        <f t="shared" si="27"/>
        <v>Tm</v>
      </c>
      <c r="BY52" s="5" t="str">
        <f t="shared" si="27"/>
        <v>Yb</v>
      </c>
      <c r="BZ52" s="5" t="str">
        <f t="shared" si="27"/>
        <v>Lu</v>
      </c>
      <c r="CA52" s="5" t="str">
        <f t="shared" si="27"/>
        <v>W</v>
      </c>
      <c r="CB52" s="5" t="str">
        <f t="shared" si="27"/>
        <v>Re</v>
      </c>
      <c r="CC52" s="5" t="str">
        <f t="shared" si="27"/>
        <v>Os</v>
      </c>
      <c r="CD52" s="5" t="str">
        <f t="shared" si="27"/>
        <v>Ir</v>
      </c>
      <c r="CE52" s="5" t="str">
        <f t="shared" si="27"/>
        <v>Pt</v>
      </c>
      <c r="CF52" s="5" t="str">
        <f t="shared" si="27"/>
        <v>Tl</v>
      </c>
      <c r="CG52" s="5" t="str">
        <f t="shared" si="27"/>
        <v>Au</v>
      </c>
      <c r="CH52" s="5" t="str">
        <f t="shared" si="27"/>
        <v>Pb</v>
      </c>
      <c r="CI52" s="5" t="str">
        <f t="shared" si="27"/>
        <v>Th</v>
      </c>
      <c r="CJ52" s="5" t="str">
        <f t="shared" si="27"/>
        <v>U</v>
      </c>
      <c r="CK52" s="5"/>
      <c r="CL52" s="5"/>
      <c r="CM52" s="5"/>
      <c r="CN52" s="5"/>
      <c r="CO52" s="5"/>
    </row>
    <row r="53" spans="1:93" x14ac:dyDescent="0.35">
      <c r="A53" s="31" t="str">
        <f>A48</f>
        <v>Gebel Kamil</v>
      </c>
      <c r="B53" s="31" t="s">
        <v>124</v>
      </c>
      <c r="C53" s="24">
        <f>C48/1000</f>
        <v>16.082953851147565</v>
      </c>
      <c r="D53" s="23">
        <f>D48/1000000</f>
        <v>7.0057450547247253</v>
      </c>
      <c r="E53" s="24">
        <f>E48/1000000</f>
        <v>179.11612283561871</v>
      </c>
      <c r="F53" s="24">
        <f>F48/1000000</f>
        <v>191.12626414066978</v>
      </c>
      <c r="G53" s="24">
        <f t="shared" ref="G53:T53" si="28">G48/1000</f>
        <v>455.67848978215642</v>
      </c>
      <c r="H53" s="24">
        <f t="shared" si="28"/>
        <v>458.15096438954606</v>
      </c>
      <c r="I53" s="24">
        <f t="shared" si="28"/>
        <v>53.36607883074268</v>
      </c>
      <c r="J53" s="33">
        <f t="shared" si="28"/>
        <v>100.24455083178091</v>
      </c>
      <c r="K53" s="35">
        <f t="shared" si="28"/>
        <v>23.926456831027366</v>
      </c>
      <c r="L53" s="24">
        <f t="shared" si="28"/>
        <v>14.218279011216737</v>
      </c>
      <c r="M53" s="24">
        <f t="shared" si="28"/>
        <v>2.146222654203509</v>
      </c>
      <c r="N53" s="24">
        <f t="shared" si="28"/>
        <v>2.266492229922298</v>
      </c>
      <c r="O53" s="24">
        <f t="shared" si="28"/>
        <v>0.61683647785302753</v>
      </c>
      <c r="P53" s="24">
        <f t="shared" si="28"/>
        <v>4.0488751984686688</v>
      </c>
      <c r="Q53" s="24">
        <f t="shared" si="28"/>
        <v>4.0611449910857225</v>
      </c>
      <c r="R53" s="24">
        <f t="shared" si="28"/>
        <v>0.40676970279345576</v>
      </c>
      <c r="S53" s="24">
        <f t="shared" si="28"/>
        <v>0.40533796649123566</v>
      </c>
      <c r="T53" s="23">
        <f t="shared" si="28"/>
        <v>3.646751416750544E-2</v>
      </c>
      <c r="U53" s="24" t="str">
        <f>U48</f>
        <v>&lt;DL</v>
      </c>
      <c r="V53" s="24" t="str">
        <f>V48</f>
        <v>&lt;DL</v>
      </c>
      <c r="W53" s="23">
        <f>W48/1000</f>
        <v>0.42634237626603738</v>
      </c>
      <c r="X53" s="23">
        <f>X48/1000</f>
        <v>0.44076533473506557</v>
      </c>
      <c r="Y53" s="24">
        <f>Y48/1000</f>
        <v>3.2160579940683576</v>
      </c>
      <c r="Z53" s="24">
        <f>Z48/1000</f>
        <v>3.2656885447129174</v>
      </c>
      <c r="AA53" s="23">
        <f>AA48/1000</f>
        <v>1.341959515490037</v>
      </c>
      <c r="AB53" s="5" t="s">
        <v>159</v>
      </c>
      <c r="AC53" s="9"/>
      <c r="AE53" s="9"/>
      <c r="AF53" s="9"/>
      <c r="AG53" s="9"/>
      <c r="AH53" s="9"/>
      <c r="AI53" s="9"/>
      <c r="AJ53" s="9"/>
      <c r="AK53" s="9"/>
      <c r="AL53" s="9"/>
      <c r="AM53" s="9"/>
      <c r="AN53" s="9">
        <f>AN48</f>
        <v>16.08550312270556</v>
      </c>
      <c r="AO53" s="9"/>
      <c r="AQ53" s="10">
        <f>AQ48/1000</f>
        <v>7.1938920677609621</v>
      </c>
      <c r="AR53" s="9">
        <f>AR48/1000</f>
        <v>202.08882427886743</v>
      </c>
      <c r="AS53" s="9">
        <f>AS48</f>
        <v>458.57932036235439</v>
      </c>
      <c r="AT53" s="9"/>
      <c r="AU53" s="9">
        <f t="shared" ref="AU53:AW54" si="29">AU48</f>
        <v>48.513258637579092</v>
      </c>
      <c r="AV53" s="9">
        <f t="shared" si="29"/>
        <v>4.6122160299816635</v>
      </c>
      <c r="AW53" s="9">
        <f t="shared" si="29"/>
        <v>13.464774902535952</v>
      </c>
      <c r="AX53" s="9"/>
      <c r="AY53" s="9"/>
      <c r="AZ53" s="9"/>
      <c r="BA53" s="9"/>
      <c r="BB53" s="9"/>
      <c r="BC53" s="9"/>
      <c r="BD53" s="9">
        <f>BD48</f>
        <v>3.5866309743010172</v>
      </c>
      <c r="BE53" s="9">
        <f>BE48</f>
        <v>4.0272441810625965</v>
      </c>
      <c r="BF53" s="9"/>
      <c r="BG53" s="9"/>
      <c r="BH53" s="9"/>
      <c r="BI53" s="9"/>
      <c r="BJ53" s="9"/>
      <c r="BK53" s="9"/>
      <c r="BL53" s="9"/>
      <c r="BM53" s="9"/>
      <c r="BN53" s="9"/>
      <c r="BO53" s="9"/>
      <c r="BP53" s="9"/>
      <c r="BQ53" s="9"/>
      <c r="BR53" s="9"/>
      <c r="BS53" s="9"/>
      <c r="BT53" s="9"/>
      <c r="BU53" s="9"/>
      <c r="BV53" s="9"/>
      <c r="BW53" s="9"/>
      <c r="BX53" s="9"/>
      <c r="BY53" s="9"/>
      <c r="BZ53" s="9"/>
      <c r="CA53" s="9">
        <f t="shared" ref="CA53:CE54" si="30">CA48</f>
        <v>0.49036814886653551</v>
      </c>
      <c r="CB53" s="9" t="str">
        <f t="shared" si="30"/>
        <v>&lt;DL</v>
      </c>
      <c r="CC53" s="9">
        <f t="shared" si="30"/>
        <v>0.156241655274928</v>
      </c>
      <c r="CD53" s="9">
        <f t="shared" si="30"/>
        <v>0.44347630168979257</v>
      </c>
      <c r="CE53" s="9">
        <f t="shared" si="30"/>
        <v>3.0169856078289423</v>
      </c>
      <c r="CF53" s="9"/>
      <c r="CG53" s="9">
        <f>CG48</f>
        <v>1.7364620143599057</v>
      </c>
      <c r="CH53" s="9"/>
      <c r="CI53" s="9"/>
      <c r="CJ53" s="9"/>
      <c r="CL53" s="9"/>
      <c r="CM53" s="9"/>
      <c r="CN53" s="9"/>
      <c r="CO53" s="9"/>
    </row>
    <row r="54" spans="1:93" x14ac:dyDescent="0.35">
      <c r="B54" s="29"/>
      <c r="C54" s="53" t="s">
        <v>171</v>
      </c>
      <c r="D54" s="53" t="s">
        <v>171</v>
      </c>
      <c r="E54" s="53"/>
      <c r="F54" s="53" t="s">
        <v>171</v>
      </c>
      <c r="G54" s="53" t="s">
        <v>171</v>
      </c>
      <c r="H54" s="29"/>
      <c r="I54" s="53" t="s">
        <v>171</v>
      </c>
      <c r="J54" s="53" t="s">
        <v>172</v>
      </c>
      <c r="K54" s="29"/>
      <c r="L54" s="53" t="s">
        <v>171</v>
      </c>
      <c r="M54" s="53" t="s">
        <v>172</v>
      </c>
      <c r="N54" s="53" t="s">
        <v>172</v>
      </c>
      <c r="O54" s="53" t="s">
        <v>172</v>
      </c>
      <c r="P54" s="53" t="s">
        <v>171</v>
      </c>
      <c r="Q54" s="29"/>
      <c r="R54" s="53" t="s">
        <v>171</v>
      </c>
      <c r="S54" s="29"/>
      <c r="T54" s="53" t="s">
        <v>172</v>
      </c>
      <c r="U54" s="29"/>
      <c r="V54" s="29"/>
      <c r="W54" s="29" t="s">
        <v>171</v>
      </c>
      <c r="X54" s="29"/>
      <c r="Y54" s="29" t="s">
        <v>171</v>
      </c>
      <c r="Z54" s="29"/>
      <c r="AA54" s="53" t="s">
        <v>172</v>
      </c>
      <c r="AB54" s="5" t="s">
        <v>160</v>
      </c>
      <c r="AC54" s="9"/>
      <c r="AD54" s="39"/>
      <c r="AE54" s="9"/>
      <c r="AF54" s="9"/>
      <c r="AG54" s="9"/>
      <c r="AH54" s="9"/>
      <c r="AI54" s="9"/>
      <c r="AJ54" s="9"/>
      <c r="AK54" s="9"/>
      <c r="AL54" s="9"/>
      <c r="AM54" s="9"/>
      <c r="AN54" s="9">
        <f>AN49</f>
        <v>16.404487812837083</v>
      </c>
      <c r="AO54" s="9"/>
      <c r="AP54" s="39"/>
      <c r="AQ54" s="10">
        <f>AQ49/1000</f>
        <v>7.2575754316608938</v>
      </c>
      <c r="AR54" s="9">
        <f>AR49/1000</f>
        <v>203.02561355301037</v>
      </c>
      <c r="AS54" s="9">
        <f>AS49</f>
        <v>455.45056932482487</v>
      </c>
      <c r="AT54" s="9"/>
      <c r="AU54" s="9">
        <f t="shared" si="29"/>
        <v>49.110084562230284</v>
      </c>
      <c r="AV54" s="9">
        <f t="shared" si="29"/>
        <v>4.7679908568131442</v>
      </c>
      <c r="AW54" s="9">
        <f t="shared" si="29"/>
        <v>14.102804160622908</v>
      </c>
      <c r="AX54" s="9"/>
      <c r="AY54" s="9"/>
      <c r="AZ54" s="9"/>
      <c r="BA54" s="9"/>
      <c r="BB54" s="9"/>
      <c r="BC54" s="9"/>
      <c r="BD54" s="9">
        <f>BD49</f>
        <v>3.6167182976848644</v>
      </c>
      <c r="BE54" s="9">
        <f>BE49</f>
        <v>4.0106628650230149</v>
      </c>
      <c r="BF54" s="9"/>
      <c r="BG54" s="9"/>
      <c r="BH54" s="9"/>
      <c r="BI54" s="9"/>
      <c r="BJ54" s="9"/>
      <c r="BK54" s="9"/>
      <c r="BL54" s="9"/>
      <c r="BM54" s="9"/>
      <c r="BN54" s="9"/>
      <c r="BO54" s="9"/>
      <c r="BP54" s="9"/>
      <c r="BQ54" s="9"/>
      <c r="BR54" s="9"/>
      <c r="BS54" s="9"/>
      <c r="BT54" s="9"/>
      <c r="BU54" s="9"/>
      <c r="BV54" s="9"/>
      <c r="BW54" s="9"/>
      <c r="BX54" s="9"/>
      <c r="BY54" s="9"/>
      <c r="BZ54" s="9"/>
      <c r="CA54" s="9">
        <f t="shared" si="30"/>
        <v>0.46539953376851689</v>
      </c>
      <c r="CB54" s="9" t="str">
        <f t="shared" si="30"/>
        <v>&lt;DL</v>
      </c>
      <c r="CC54" s="9">
        <f t="shared" si="30"/>
        <v>0.17114284576691841</v>
      </c>
      <c r="CD54" s="9">
        <f t="shared" si="30"/>
        <v>0.4277688493674206</v>
      </c>
      <c r="CE54" s="9">
        <f t="shared" si="30"/>
        <v>3.0755712556014632</v>
      </c>
      <c r="CF54" s="9"/>
      <c r="CG54" s="9">
        <f>CG49</f>
        <v>1.7912640690183612</v>
      </c>
      <c r="CH54" s="9"/>
      <c r="CI54" s="9"/>
      <c r="CJ54" s="9"/>
      <c r="CL54" s="9"/>
      <c r="CM54" s="9"/>
      <c r="CN54" s="9"/>
      <c r="CO54" s="9"/>
    </row>
    <row r="55" spans="1:93" x14ac:dyDescent="0.35">
      <c r="A55" s="6" t="s">
        <v>170</v>
      </c>
      <c r="C55" s="7">
        <f>AN55</f>
        <v>16.190981595563404</v>
      </c>
      <c r="D55" s="7">
        <f>AQ55</f>
        <v>7.1524041847155262</v>
      </c>
      <c r="E55" s="7"/>
      <c r="F55" s="7">
        <f>AR55</f>
        <v>198.74690065751588</v>
      </c>
      <c r="G55" s="7">
        <f>AS55</f>
        <v>456.56945982311191</v>
      </c>
      <c r="H55" s="6"/>
      <c r="I55" s="7">
        <f>AU55</f>
        <v>50.329807343517352</v>
      </c>
      <c r="J55" s="7">
        <f>J53</f>
        <v>100.24455083178091</v>
      </c>
      <c r="K55" s="6"/>
      <c r="L55" s="7">
        <f>AW55</f>
        <v>13.928619358125198</v>
      </c>
      <c r="M55" s="7">
        <f>M53</f>
        <v>2.146222654203509</v>
      </c>
      <c r="N55" s="7">
        <f>N53</f>
        <v>2.266492229922298</v>
      </c>
      <c r="O55" s="7">
        <f>O53</f>
        <v>0.61683647785302753</v>
      </c>
      <c r="P55" s="7">
        <f>BE55</f>
        <v>4.0289274148514265</v>
      </c>
      <c r="Q55" s="6"/>
      <c r="R55" s="7">
        <f>CA55</f>
        <v>0.45417912847616937</v>
      </c>
      <c r="S55" s="6"/>
      <c r="T55" s="15">
        <f>T53</f>
        <v>3.646751416750544E-2</v>
      </c>
      <c r="U55" s="6"/>
      <c r="V55" s="6"/>
      <c r="W55" s="7">
        <f>CD55</f>
        <v>0.43252917577441691</v>
      </c>
      <c r="X55" s="6"/>
      <c r="Y55" s="7">
        <f>CE55</f>
        <v>3.1028716191662546</v>
      </c>
      <c r="Z55" s="6"/>
      <c r="AA55" s="7">
        <f>AA53</f>
        <v>1.341959515490037</v>
      </c>
      <c r="AB55" s="6" t="s">
        <v>165</v>
      </c>
      <c r="AC55" s="39"/>
      <c r="AD55" s="39"/>
      <c r="AE55" s="39"/>
      <c r="AF55" s="39"/>
      <c r="AG55" s="39"/>
      <c r="AH55" s="39"/>
      <c r="AI55" s="39"/>
      <c r="AJ55" s="39"/>
      <c r="AK55" s="39"/>
      <c r="AL55" s="39"/>
      <c r="AM55" s="39"/>
      <c r="AN55" s="7">
        <f>AVERAGE(AN53:AN54,C53)</f>
        <v>16.190981595563404</v>
      </c>
      <c r="AO55" s="39"/>
      <c r="AP55" s="39"/>
      <c r="AQ55" s="7">
        <f>AVERAGE(AQ53:AQ54,D53)</f>
        <v>7.1524041847155262</v>
      </c>
      <c r="AR55" s="7">
        <f>AVERAGE(AR53:AR54,F53)</f>
        <v>198.74690065751588</v>
      </c>
      <c r="AS55" s="7">
        <f>AVERAGE(AS53:AS54,G53)</f>
        <v>456.56945982311191</v>
      </c>
      <c r="AT55" s="50"/>
      <c r="AU55" s="7">
        <f>AVERAGE(AU53:AU54,I53)</f>
        <v>50.329807343517352</v>
      </c>
      <c r="AV55" s="7">
        <f>AVERAGE(AV53:AV54,K53)</f>
        <v>11.102221239274058</v>
      </c>
      <c r="AW55" s="7">
        <f>AVERAGE(AW53:AW54,L53)</f>
        <v>13.928619358125198</v>
      </c>
      <c r="AX55" s="39"/>
      <c r="AY55" s="39"/>
      <c r="AZ55" s="39"/>
      <c r="BA55" s="39"/>
      <c r="BB55" s="39"/>
      <c r="BC55" s="39"/>
      <c r="BD55" s="7">
        <f>AVERAGE(BD53:BD54)</f>
        <v>3.601674635992941</v>
      </c>
      <c r="BE55" s="7">
        <f>AVERAGE(BE53:BE54,P53)</f>
        <v>4.0289274148514265</v>
      </c>
      <c r="BF55" s="39"/>
      <c r="BG55" s="39"/>
      <c r="BH55" s="39"/>
      <c r="BI55" s="39"/>
      <c r="BJ55" s="39"/>
      <c r="BK55" s="39"/>
      <c r="BL55" s="39"/>
      <c r="BM55" s="39"/>
      <c r="BN55" s="39"/>
      <c r="BO55" s="39"/>
      <c r="BP55" s="39"/>
      <c r="BQ55" s="39"/>
      <c r="BR55" s="39"/>
      <c r="BS55" s="39"/>
      <c r="BT55" s="39"/>
      <c r="BU55" s="39"/>
      <c r="BV55" s="39"/>
      <c r="BW55" s="39"/>
      <c r="BX55" s="39"/>
      <c r="BY55" s="39"/>
      <c r="BZ55" s="39"/>
      <c r="CA55" s="7">
        <f>AVERAGE(CA53:CA54,R53)</f>
        <v>0.45417912847616937</v>
      </c>
      <c r="CB55" s="15">
        <f>T53</f>
        <v>3.646751416750544E-2</v>
      </c>
      <c r="CC55" s="7">
        <f>AVERAGE(CC53:CC54)</f>
        <v>0.1636922505209232</v>
      </c>
      <c r="CD55" s="7">
        <f>AVERAGE(CD53:CD54,W53)</f>
        <v>0.43252917577441691</v>
      </c>
      <c r="CE55" s="7">
        <f>AVERAGE(CE53:CE54,Y53)</f>
        <v>3.1028716191662546</v>
      </c>
      <c r="CF55" s="39"/>
      <c r="CG55" s="7">
        <f>AVERAGE(CG53:CG54)</f>
        <v>1.7638630416891334</v>
      </c>
      <c r="CH55" s="39"/>
      <c r="CI55" s="39"/>
      <c r="CJ55" s="39"/>
      <c r="CL55" s="9"/>
      <c r="CM55" s="9"/>
      <c r="CN55" s="9"/>
      <c r="CO55" s="9"/>
    </row>
    <row r="56" spans="1:93" x14ac:dyDescent="0.35">
      <c r="A56" s="31" t="str">
        <f>A44</f>
        <v>OUZ-1, rep 2</v>
      </c>
      <c r="B56" s="31">
        <v>1</v>
      </c>
      <c r="C56" s="24">
        <f>C44/1000</f>
        <v>18.61514092830328</v>
      </c>
      <c r="D56" s="23">
        <f t="shared" ref="D56:F59" si="31">D44/1000000</f>
        <v>7.5659444708729238</v>
      </c>
      <c r="E56" s="24">
        <f t="shared" si="31"/>
        <v>191.8700699641972</v>
      </c>
      <c r="F56" s="24">
        <f t="shared" si="31"/>
        <v>206.2498509773157</v>
      </c>
      <c r="G56" s="24">
        <f t="shared" ref="G56:T56" si="32">G44/1000</f>
        <v>449.21834862045029</v>
      </c>
      <c r="H56" s="24">
        <f t="shared" si="32"/>
        <v>502.61544198466999</v>
      </c>
      <c r="I56" s="24">
        <f t="shared" si="32"/>
        <v>50.161259183670424</v>
      </c>
      <c r="J56" s="33">
        <f t="shared" si="32"/>
        <v>93.425111847669513</v>
      </c>
      <c r="K56" s="35">
        <f t="shared" si="32"/>
        <v>21.91407116879159</v>
      </c>
      <c r="L56" s="24">
        <f t="shared" si="32"/>
        <v>15.565751748771067</v>
      </c>
      <c r="M56" s="24">
        <f t="shared" si="32"/>
        <v>2.2893784069939818</v>
      </c>
      <c r="N56" s="24">
        <f t="shared" si="32"/>
        <v>2.4073529314906086</v>
      </c>
      <c r="O56" s="24">
        <f t="shared" si="32"/>
        <v>0.65466947821567278</v>
      </c>
      <c r="P56" s="24">
        <f t="shared" si="32"/>
        <v>4.4256247114523886</v>
      </c>
      <c r="Q56" s="24">
        <f t="shared" si="32"/>
        <v>4.459475393328697</v>
      </c>
      <c r="R56" s="23">
        <f t="shared" si="32"/>
        <v>1.1030185736002673</v>
      </c>
      <c r="S56" s="23">
        <f t="shared" si="32"/>
        <v>1.1021377424450673</v>
      </c>
      <c r="T56" s="23">
        <f t="shared" si="32"/>
        <v>3.8886644893116308E-2</v>
      </c>
      <c r="U56" s="24" t="str">
        <f t="shared" ref="U56:V59" si="33">U44</f>
        <v>&lt;DL</v>
      </c>
      <c r="V56" s="24" t="str">
        <f t="shared" si="33"/>
        <v>&lt;DL</v>
      </c>
      <c r="W56" s="23">
        <f t="shared" ref="W56:AA59" si="34">W44/1000</f>
        <v>0.47455453024961664</v>
      </c>
      <c r="X56" s="23">
        <f t="shared" si="34"/>
        <v>0.47257524791471783</v>
      </c>
      <c r="Y56" s="24">
        <f t="shared" si="34"/>
        <v>3.5105652774315375</v>
      </c>
      <c r="Z56" s="24">
        <f t="shared" si="34"/>
        <v>3.5654717782235816</v>
      </c>
      <c r="AA56" s="23">
        <f t="shared" si="34"/>
        <v>1.4876952760042095</v>
      </c>
      <c r="AB56" s="5"/>
      <c r="AC56" s="9">
        <f>AC44</f>
        <v>0.45924600845970226</v>
      </c>
      <c r="AD56" s="9"/>
      <c r="AE56" s="9">
        <f t="shared" ref="AE56:AN56" si="35">AE44</f>
        <v>528.98953831122242</v>
      </c>
      <c r="AF56" s="9">
        <f t="shared" si="35"/>
        <v>861.87270328470254</v>
      </c>
      <c r="AG56" s="9" t="str">
        <f t="shared" si="35"/>
        <v>&lt;DL</v>
      </c>
      <c r="AH56" s="9">
        <f t="shared" si="35"/>
        <v>369.39868794727784</v>
      </c>
      <c r="AI56" s="9">
        <f t="shared" si="35"/>
        <v>831.46759086523105</v>
      </c>
      <c r="AJ56" s="9" t="str">
        <f t="shared" si="35"/>
        <v>&lt;DL</v>
      </c>
      <c r="AK56" s="9" t="str">
        <f t="shared" si="35"/>
        <v>&lt;DL</v>
      </c>
      <c r="AL56" s="9">
        <f t="shared" si="35"/>
        <v>53.182979215894306</v>
      </c>
      <c r="AM56" s="9">
        <f t="shared" si="35"/>
        <v>2.5188906019415649</v>
      </c>
      <c r="AN56" s="9">
        <f t="shared" si="35"/>
        <v>18.389676308227809</v>
      </c>
      <c r="AO56" s="9">
        <f>AO44/1198</f>
        <v>766.9715936235724</v>
      </c>
      <c r="AP56" s="9">
        <f>AP44</f>
        <v>98.418016482695094</v>
      </c>
      <c r="AQ56" s="10">
        <f t="shared" ref="AQ56:AR59" si="36">AQ44/1000</f>
        <v>7.7636136361268466</v>
      </c>
      <c r="AR56" s="9">
        <f t="shared" si="36"/>
        <v>217.81736066479317</v>
      </c>
      <c r="AS56" s="9">
        <f t="shared" ref="AS56:CJ56" si="37">AS44</f>
        <v>481.43336195278681</v>
      </c>
      <c r="AT56" s="9">
        <f t="shared" si="37"/>
        <v>4.9758659182095597</v>
      </c>
      <c r="AU56" s="9">
        <f t="shared" si="37"/>
        <v>45.124954171189536</v>
      </c>
      <c r="AV56" s="9">
        <f t="shared" si="37"/>
        <v>5.4877638305958332</v>
      </c>
      <c r="AW56" s="9">
        <f t="shared" si="37"/>
        <v>15.272764527939692</v>
      </c>
      <c r="AX56" s="9">
        <f t="shared" si="37"/>
        <v>8.713306032222869</v>
      </c>
      <c r="AY56" s="9" t="str">
        <f t="shared" si="37"/>
        <v>&lt;DL</v>
      </c>
      <c r="AZ56" s="9">
        <f t="shared" si="37"/>
        <v>0.42542321895411883</v>
      </c>
      <c r="BA56" s="9" t="str">
        <f t="shared" si="37"/>
        <v>&lt;DL</v>
      </c>
      <c r="BB56" s="9">
        <f t="shared" si="37"/>
        <v>0.60830116907158971</v>
      </c>
      <c r="BC56" s="9">
        <f t="shared" si="37"/>
        <v>12.833331271554956</v>
      </c>
      <c r="BD56" s="9">
        <f t="shared" si="37"/>
        <v>3.8776421010288682</v>
      </c>
      <c r="BE56" s="9">
        <f t="shared" si="37"/>
        <v>4.6087517936676541</v>
      </c>
      <c r="BF56" s="9">
        <f t="shared" si="37"/>
        <v>0.51600181651440868</v>
      </c>
      <c r="BG56" s="9" t="str">
        <f t="shared" si="37"/>
        <v>&lt;DL</v>
      </c>
      <c r="BH56" s="9">
        <f t="shared" si="37"/>
        <v>2.5654178834797801</v>
      </c>
      <c r="BI56" s="9">
        <f t="shared" si="37"/>
        <v>0.45980460016538544</v>
      </c>
      <c r="BJ56" s="9" t="str">
        <f t="shared" si="37"/>
        <v>&lt;DL</v>
      </c>
      <c r="BK56" s="9" t="str">
        <f t="shared" si="37"/>
        <v>&lt;DL</v>
      </c>
      <c r="BL56" s="9">
        <f t="shared" si="37"/>
        <v>11.716827261464653</v>
      </c>
      <c r="BM56" s="9" t="str">
        <f t="shared" si="37"/>
        <v>&lt;DL</v>
      </c>
      <c r="BN56" s="9" t="str">
        <f t="shared" si="37"/>
        <v>&lt;DL</v>
      </c>
      <c r="BO56" s="9" t="str">
        <f t="shared" si="37"/>
        <v>&lt;DL</v>
      </c>
      <c r="BP56" s="9" t="str">
        <f t="shared" si="37"/>
        <v>&lt;DL</v>
      </c>
      <c r="BQ56" s="9" t="str">
        <f t="shared" si="37"/>
        <v>&lt;DL</v>
      </c>
      <c r="BR56" s="9" t="str">
        <f t="shared" si="37"/>
        <v>&lt;DL</v>
      </c>
      <c r="BS56" s="9" t="str">
        <f t="shared" si="37"/>
        <v>&lt;DL</v>
      </c>
      <c r="BT56" s="9" t="str">
        <f t="shared" si="37"/>
        <v>&lt;DL</v>
      </c>
      <c r="BU56" s="9" t="str">
        <f t="shared" si="37"/>
        <v>&lt;DL</v>
      </c>
      <c r="BV56" s="9" t="str">
        <f t="shared" si="37"/>
        <v>&lt;DL</v>
      </c>
      <c r="BW56" s="9" t="str">
        <f t="shared" si="37"/>
        <v>&lt;DL</v>
      </c>
      <c r="BX56" s="9" t="str">
        <f t="shared" si="37"/>
        <v>&lt;DL</v>
      </c>
      <c r="BY56" s="9" t="str">
        <f t="shared" si="37"/>
        <v>&lt;DL</v>
      </c>
      <c r="BZ56" s="9" t="str">
        <f t="shared" si="37"/>
        <v>&lt;DL</v>
      </c>
      <c r="CA56" s="9">
        <f t="shared" si="37"/>
        <v>1.2300273546353186</v>
      </c>
      <c r="CB56" s="9" t="str">
        <f t="shared" si="37"/>
        <v>&lt;DL</v>
      </c>
      <c r="CC56" s="9" t="str">
        <f t="shared" si="37"/>
        <v>&lt;DL</v>
      </c>
      <c r="CD56" s="9">
        <f t="shared" si="37"/>
        <v>0.50140863505226752</v>
      </c>
      <c r="CE56" s="9">
        <f t="shared" si="37"/>
        <v>3.3500478574014214</v>
      </c>
      <c r="CF56" s="9" t="str">
        <f t="shared" si="37"/>
        <v>&lt;DL</v>
      </c>
      <c r="CG56" s="9">
        <f t="shared" si="37"/>
        <v>2.0131567386553906</v>
      </c>
      <c r="CH56" s="9" t="str">
        <f t="shared" si="37"/>
        <v>&lt;DL</v>
      </c>
      <c r="CI56" s="9" t="str">
        <f t="shared" si="37"/>
        <v>&lt;DL</v>
      </c>
      <c r="CJ56" s="9" t="str">
        <f t="shared" si="37"/>
        <v>&lt;DL</v>
      </c>
      <c r="CL56" s="9"/>
      <c r="CM56" s="9"/>
      <c r="CN56" s="9"/>
      <c r="CO56" s="9"/>
    </row>
    <row r="57" spans="1:93" x14ac:dyDescent="0.35">
      <c r="A57" s="31" t="str">
        <f>A45</f>
        <v>OUZ-2, rep 2</v>
      </c>
      <c r="B57" s="31">
        <v>2</v>
      </c>
      <c r="C57" s="24">
        <f>C45/1000</f>
        <v>23.062962106651963</v>
      </c>
      <c r="D57" s="23">
        <f t="shared" si="31"/>
        <v>7.0427646139103386</v>
      </c>
      <c r="E57" s="24">
        <f t="shared" si="31"/>
        <v>176.61705828697336</v>
      </c>
      <c r="F57" s="24">
        <f t="shared" si="31"/>
        <v>189.63245670039831</v>
      </c>
      <c r="G57" s="24">
        <f t="shared" ref="G57:T57" si="38">G45/1000</f>
        <v>412.44524350447091</v>
      </c>
      <c r="H57" s="24">
        <f t="shared" si="38"/>
        <v>464.42181190481114</v>
      </c>
      <c r="I57" s="24">
        <f t="shared" si="38"/>
        <v>53.199181322256749</v>
      </c>
      <c r="J57" s="33">
        <f t="shared" si="38"/>
        <v>97.164939368270694</v>
      </c>
      <c r="K57" s="35">
        <f t="shared" si="38"/>
        <v>22.501890761732174</v>
      </c>
      <c r="L57" s="24">
        <f t="shared" si="38"/>
        <v>14.919463686521489</v>
      </c>
      <c r="M57" s="24">
        <f t="shared" si="38"/>
        <v>2.1465071636998183</v>
      </c>
      <c r="N57" s="24">
        <f t="shared" si="38"/>
        <v>2.2655223922528323</v>
      </c>
      <c r="O57" s="24">
        <f t="shared" si="38"/>
        <v>0.6291334069468445</v>
      </c>
      <c r="P57" s="24">
        <f t="shared" si="38"/>
        <v>4.1282427871977179</v>
      </c>
      <c r="Q57" s="24">
        <f t="shared" si="38"/>
        <v>4.1242807393525709</v>
      </c>
      <c r="R57" s="23">
        <f t="shared" si="38"/>
        <v>0.67322952568754102</v>
      </c>
      <c r="S57" s="23">
        <f t="shared" si="38"/>
        <v>0.67266413577305884</v>
      </c>
      <c r="T57" s="23">
        <f t="shared" si="38"/>
        <v>3.5196499465226162E-2</v>
      </c>
      <c r="U57" s="24" t="str">
        <f t="shared" si="33"/>
        <v>&lt;DL</v>
      </c>
      <c r="V57" s="24" t="str">
        <f t="shared" si="33"/>
        <v>&lt;DL</v>
      </c>
      <c r="W57" s="23">
        <f t="shared" si="34"/>
        <v>0.43062520905108481</v>
      </c>
      <c r="X57" s="23">
        <f t="shared" si="34"/>
        <v>0.43918310588024012</v>
      </c>
      <c r="Y57" s="24">
        <f t="shared" si="34"/>
        <v>3.2922412963279712</v>
      </c>
      <c r="Z57" s="24">
        <f t="shared" si="34"/>
        <v>3.3188381606288941</v>
      </c>
      <c r="AA57" s="23">
        <f t="shared" si="34"/>
        <v>1.3592715304048151</v>
      </c>
      <c r="AB57" s="23"/>
      <c r="AC57" s="9" t="str">
        <f>AC45</f>
        <v>&lt;DL</v>
      </c>
      <c r="AD57" s="9"/>
      <c r="AE57" s="9">
        <f t="shared" ref="AE57:AN57" si="39">AE45</f>
        <v>105.16805935606004</v>
      </c>
      <c r="AF57" s="9">
        <f t="shared" si="39"/>
        <v>174.20361042937603</v>
      </c>
      <c r="AG57" s="9" t="str">
        <f t="shared" si="39"/>
        <v>&lt;DL</v>
      </c>
      <c r="AH57" s="9">
        <f t="shared" si="39"/>
        <v>75.174644442431386</v>
      </c>
      <c r="AI57" s="9">
        <f t="shared" si="39"/>
        <v>1068.1568062716065</v>
      </c>
      <c r="AJ57" s="9" t="str">
        <f t="shared" si="39"/>
        <v>&lt;DL</v>
      </c>
      <c r="AK57" s="9" t="str">
        <f t="shared" si="39"/>
        <v>&lt;DL</v>
      </c>
      <c r="AL57" s="9">
        <f t="shared" si="39"/>
        <v>14.523005738534989</v>
      </c>
      <c r="AM57" s="9">
        <f t="shared" si="39"/>
        <v>1.6213084579225545</v>
      </c>
      <c r="AN57" s="9">
        <f t="shared" si="39"/>
        <v>23.02885787837311</v>
      </c>
      <c r="AO57" s="9">
        <f t="shared" ref="AO57:AO59" si="40">AO45/1198</f>
        <v>829.05562189091711</v>
      </c>
      <c r="AP57" s="9">
        <f>AP45</f>
        <v>25.1840945367919</v>
      </c>
      <c r="AQ57" s="10">
        <f t="shared" si="36"/>
        <v>7.1895836126359258</v>
      </c>
      <c r="AR57" s="9">
        <f t="shared" si="36"/>
        <v>202.33189313559799</v>
      </c>
      <c r="AS57" s="9">
        <f t="shared" ref="AS57:CJ57" si="41">AS45</f>
        <v>449.77792636886966</v>
      </c>
      <c r="AT57" s="9">
        <f t="shared" si="41"/>
        <v>4.7695409066578831</v>
      </c>
      <c r="AU57" s="9">
        <f t="shared" si="41"/>
        <v>48.150702284821691</v>
      </c>
      <c r="AV57" s="9">
        <f t="shared" si="41"/>
        <v>4.685136163023909</v>
      </c>
      <c r="AW57" s="9">
        <f t="shared" si="41"/>
        <v>14.137109456304293</v>
      </c>
      <c r="AX57" s="9">
        <f t="shared" si="41"/>
        <v>8.2268064785818549</v>
      </c>
      <c r="AY57" s="9" t="str">
        <f t="shared" si="41"/>
        <v>&lt;DL</v>
      </c>
      <c r="AZ57" s="9">
        <f t="shared" si="41"/>
        <v>0.13521573976415732</v>
      </c>
      <c r="BA57" s="9" t="str">
        <f t="shared" si="41"/>
        <v>&lt;DL</v>
      </c>
      <c r="BB57" s="9">
        <f t="shared" si="41"/>
        <v>0.14762549133974082</v>
      </c>
      <c r="BC57" s="9">
        <f t="shared" si="41"/>
        <v>12.842658756935073</v>
      </c>
      <c r="BD57" s="9">
        <f t="shared" si="41"/>
        <v>3.4043772312716838</v>
      </c>
      <c r="BE57" s="9">
        <f t="shared" si="41"/>
        <v>4.0008496859916889</v>
      </c>
      <c r="BF57" s="9">
        <f t="shared" si="41"/>
        <v>0.23766039998589114</v>
      </c>
      <c r="BG57" s="9" t="str">
        <f t="shared" si="41"/>
        <v>&lt;DL</v>
      </c>
      <c r="BH57" s="9">
        <f t="shared" si="41"/>
        <v>5.6328635167424022</v>
      </c>
      <c r="BI57" s="9">
        <f t="shared" si="41"/>
        <v>0.45772196869927412</v>
      </c>
      <c r="BJ57" s="9" t="str">
        <f t="shared" si="41"/>
        <v>&lt;DL</v>
      </c>
      <c r="BK57" s="9" t="str">
        <f t="shared" si="41"/>
        <v>&lt;DL</v>
      </c>
      <c r="BL57" s="9">
        <f t="shared" si="41"/>
        <v>5.1183217259539688</v>
      </c>
      <c r="BM57" s="9" t="str">
        <f t="shared" si="41"/>
        <v>&lt;DL</v>
      </c>
      <c r="BN57" s="9" t="str">
        <f t="shared" si="41"/>
        <v>&lt;DL</v>
      </c>
      <c r="BO57" s="9" t="str">
        <f t="shared" si="41"/>
        <v>&lt;DL</v>
      </c>
      <c r="BP57" s="9" t="str">
        <f t="shared" si="41"/>
        <v>&lt;DL</v>
      </c>
      <c r="BQ57" s="9" t="str">
        <f t="shared" si="41"/>
        <v>&lt;DL</v>
      </c>
      <c r="BR57" s="9" t="str">
        <f t="shared" si="41"/>
        <v>&lt;DL</v>
      </c>
      <c r="BS57" s="9" t="str">
        <f t="shared" si="41"/>
        <v>&lt;DL</v>
      </c>
      <c r="BT57" s="9" t="str">
        <f t="shared" si="41"/>
        <v>&lt;DL</v>
      </c>
      <c r="BU57" s="9" t="str">
        <f t="shared" si="41"/>
        <v>&lt;DL</v>
      </c>
      <c r="BV57" s="9" t="str">
        <f t="shared" si="41"/>
        <v>&lt;DL</v>
      </c>
      <c r="BW57" s="9" t="str">
        <f t="shared" si="41"/>
        <v>&lt;DL</v>
      </c>
      <c r="BX57" s="9" t="str">
        <f t="shared" si="41"/>
        <v>&lt;DL</v>
      </c>
      <c r="BY57" s="9" t="str">
        <f t="shared" si="41"/>
        <v>&lt;DL</v>
      </c>
      <c r="BZ57" s="9" t="str">
        <f t="shared" si="41"/>
        <v>&lt;DL</v>
      </c>
      <c r="CA57" s="9">
        <f t="shared" si="41"/>
        <v>0.7854205167441588</v>
      </c>
      <c r="CB57" s="9" t="str">
        <f t="shared" si="41"/>
        <v>&lt;DL</v>
      </c>
      <c r="CC57" s="9" t="str">
        <f t="shared" si="41"/>
        <v>&lt;DL</v>
      </c>
      <c r="CD57" s="9">
        <f t="shared" si="41"/>
        <v>0.45623589653923491</v>
      </c>
      <c r="CE57" s="9">
        <f t="shared" si="41"/>
        <v>3.1812037497035441</v>
      </c>
      <c r="CF57" s="9" t="str">
        <f t="shared" si="41"/>
        <v>&lt;DL</v>
      </c>
      <c r="CG57" s="9">
        <f t="shared" si="41"/>
        <v>1.6401759514147058</v>
      </c>
      <c r="CH57" s="9" t="str">
        <f t="shared" si="41"/>
        <v>&lt;DL</v>
      </c>
      <c r="CI57" s="9" t="str">
        <f t="shared" si="41"/>
        <v>&lt;DL</v>
      </c>
      <c r="CJ57" s="9" t="str">
        <f t="shared" si="41"/>
        <v>&lt;DL</v>
      </c>
    </row>
    <row r="58" spans="1:93" s="39" customFormat="1" x14ac:dyDescent="0.35">
      <c r="A58" s="31" t="str">
        <f>A46</f>
        <v>OUZ-3, rep 2</v>
      </c>
      <c r="B58" s="31">
        <v>3</v>
      </c>
      <c r="C58" s="24">
        <f>C46/1000</f>
        <v>18.795461379121047</v>
      </c>
      <c r="D58" s="23">
        <f t="shared" si="31"/>
        <v>7.2768310367235758</v>
      </c>
      <c r="E58" s="24">
        <f t="shared" si="31"/>
        <v>184.82102503256664</v>
      </c>
      <c r="F58" s="24">
        <f t="shared" si="31"/>
        <v>197.84475222887994</v>
      </c>
      <c r="G58" s="24">
        <f t="shared" ref="G58:T58" si="42">G46/1000</f>
        <v>475.12888994401607</v>
      </c>
      <c r="H58" s="24">
        <f t="shared" si="42"/>
        <v>531.53183413482702</v>
      </c>
      <c r="I58" s="24">
        <f t="shared" si="42"/>
        <v>49.624801042514626</v>
      </c>
      <c r="J58" s="33">
        <f t="shared" si="42"/>
        <v>96.270688219597119</v>
      </c>
      <c r="K58" s="35">
        <f t="shared" si="42"/>
        <v>21.625718286554967</v>
      </c>
      <c r="L58" s="24">
        <f t="shared" si="42"/>
        <v>18.244111619325391</v>
      </c>
      <c r="M58" s="24">
        <f t="shared" si="42"/>
        <v>2.2194573025644933</v>
      </c>
      <c r="N58" s="24">
        <f t="shared" si="42"/>
        <v>2.3520423638186987</v>
      </c>
      <c r="O58" s="24">
        <f t="shared" si="42"/>
        <v>0.63593917825271018</v>
      </c>
      <c r="P58" s="24">
        <f t="shared" si="42"/>
        <v>4.1801307315275729</v>
      </c>
      <c r="Q58" s="24">
        <f t="shared" si="42"/>
        <v>4.1788441367159503</v>
      </c>
      <c r="R58" s="23">
        <f t="shared" si="42"/>
        <v>0.59296156661011257</v>
      </c>
      <c r="S58" s="23">
        <f t="shared" si="42"/>
        <v>0.59120764131913905</v>
      </c>
      <c r="T58" s="23">
        <f t="shared" si="42"/>
        <v>3.8031816306061096E-2</v>
      </c>
      <c r="U58" s="24" t="str">
        <f t="shared" si="33"/>
        <v>&lt;DL</v>
      </c>
      <c r="V58" s="24" t="str">
        <f t="shared" si="33"/>
        <v>&lt;DL</v>
      </c>
      <c r="W58" s="23">
        <f t="shared" si="34"/>
        <v>0.46176266534357063</v>
      </c>
      <c r="X58" s="23">
        <f t="shared" si="34"/>
        <v>0.46715485500087406</v>
      </c>
      <c r="Y58" s="24">
        <f t="shared" si="34"/>
        <v>3.4183495983433199</v>
      </c>
      <c r="Z58" s="24">
        <f t="shared" si="34"/>
        <v>3.4436085227356052</v>
      </c>
      <c r="AA58" s="23">
        <f t="shared" si="34"/>
        <v>1.4189531063466434</v>
      </c>
      <c r="AB58"/>
      <c r="AC58" s="9">
        <f>AC46</f>
        <v>0.13088656935973383</v>
      </c>
      <c r="AD58" s="9"/>
      <c r="AE58" s="9">
        <f t="shared" ref="AE58:AN58" si="43">AE46</f>
        <v>149.54539682151963</v>
      </c>
      <c r="AF58" s="9">
        <f t="shared" si="43"/>
        <v>260.33157995666176</v>
      </c>
      <c r="AG58" s="9" t="str">
        <f t="shared" si="43"/>
        <v>&lt;DL</v>
      </c>
      <c r="AH58" s="9">
        <f t="shared" si="43"/>
        <v>72.901669082344412</v>
      </c>
      <c r="AI58" s="9">
        <f t="shared" si="43"/>
        <v>888.63126143380464</v>
      </c>
      <c r="AJ58" s="9" t="str">
        <f t="shared" si="43"/>
        <v>&lt;DL</v>
      </c>
      <c r="AK58" s="9" t="str">
        <f t="shared" si="43"/>
        <v>&lt;DL</v>
      </c>
      <c r="AL58" s="9">
        <f t="shared" si="43"/>
        <v>18.743262284804942</v>
      </c>
      <c r="AM58" s="9">
        <f t="shared" si="43"/>
        <v>1.1359241290541593</v>
      </c>
      <c r="AN58" s="9">
        <f t="shared" si="43"/>
        <v>18.848144143000876</v>
      </c>
      <c r="AO58" s="9">
        <f t="shared" si="40"/>
        <v>795.22154718535273</v>
      </c>
      <c r="AP58" s="9">
        <f>AP46</f>
        <v>23.926140647830678</v>
      </c>
      <c r="AQ58" s="10">
        <f t="shared" si="36"/>
        <v>7.4766312940941635</v>
      </c>
      <c r="AR58" s="9">
        <f t="shared" si="36"/>
        <v>212.54628044905525</v>
      </c>
      <c r="AS58" s="9">
        <f t="shared" ref="AS58:CJ58" si="44">AS46</f>
        <v>520.85961783212099</v>
      </c>
      <c r="AT58" s="9">
        <f t="shared" si="44"/>
        <v>4.7816326063783556</v>
      </c>
      <c r="AU58" s="9">
        <f t="shared" si="44"/>
        <v>45.228633395991636</v>
      </c>
      <c r="AV58" s="9">
        <f t="shared" si="44"/>
        <v>5.0347689653163634</v>
      </c>
      <c r="AW58" s="9">
        <f t="shared" si="44"/>
        <v>16.847022264401225</v>
      </c>
      <c r="AX58" s="9">
        <f t="shared" si="44"/>
        <v>6.6584894078304124</v>
      </c>
      <c r="AY58" s="9" t="str">
        <f t="shared" si="44"/>
        <v>&lt;DL</v>
      </c>
      <c r="AZ58" s="9" t="str">
        <f t="shared" si="44"/>
        <v>&lt;DL</v>
      </c>
      <c r="BA58" s="9" t="str">
        <f t="shared" si="44"/>
        <v>&lt;DL</v>
      </c>
      <c r="BB58" s="9">
        <f t="shared" si="44"/>
        <v>0.15069601602718533</v>
      </c>
      <c r="BC58" s="9">
        <f t="shared" si="44"/>
        <v>16.262126443244867</v>
      </c>
      <c r="BD58" s="9">
        <f t="shared" si="44"/>
        <v>3.6209142257861373</v>
      </c>
      <c r="BE58" s="9">
        <f t="shared" si="44"/>
        <v>4.137218184528801</v>
      </c>
      <c r="BF58" s="9">
        <f t="shared" si="44"/>
        <v>0.17996799054707066</v>
      </c>
      <c r="BG58" s="9" t="str">
        <f t="shared" si="44"/>
        <v>&lt;DL</v>
      </c>
      <c r="BH58" s="9">
        <f t="shared" si="44"/>
        <v>2.3601934185123992</v>
      </c>
      <c r="BI58" s="9">
        <f t="shared" si="44"/>
        <v>3.4543176829704043</v>
      </c>
      <c r="BJ58" s="9" t="str">
        <f t="shared" si="44"/>
        <v>&lt;DL</v>
      </c>
      <c r="BK58" s="9" t="str">
        <f t="shared" si="44"/>
        <v>&lt;DL</v>
      </c>
      <c r="BL58" s="9">
        <f t="shared" si="44"/>
        <v>0.9251800336622229</v>
      </c>
      <c r="BM58" s="9" t="str">
        <f t="shared" si="44"/>
        <v>&lt;DL</v>
      </c>
      <c r="BN58" s="9" t="str">
        <f t="shared" si="44"/>
        <v>&lt;DL</v>
      </c>
      <c r="BO58" s="9" t="str">
        <f t="shared" si="44"/>
        <v>&lt;DL</v>
      </c>
      <c r="BP58" s="9" t="str">
        <f t="shared" si="44"/>
        <v>&lt;DL</v>
      </c>
      <c r="BQ58" s="9" t="str">
        <f t="shared" si="44"/>
        <v>&lt;DL</v>
      </c>
      <c r="BR58" s="9" t="str">
        <f t="shared" si="44"/>
        <v>&lt;DL</v>
      </c>
      <c r="BS58" s="9" t="str">
        <f t="shared" si="44"/>
        <v>&lt;DL</v>
      </c>
      <c r="BT58" s="9" t="str">
        <f t="shared" si="44"/>
        <v>&lt;DL</v>
      </c>
      <c r="BU58" s="9" t="str">
        <f t="shared" si="44"/>
        <v>&lt;DL</v>
      </c>
      <c r="BV58" s="9" t="str">
        <f t="shared" si="44"/>
        <v>&lt;DL</v>
      </c>
      <c r="BW58" s="9" t="str">
        <f t="shared" si="44"/>
        <v>&lt;DL</v>
      </c>
      <c r="BX58" s="9" t="str">
        <f t="shared" si="44"/>
        <v>&lt;DL</v>
      </c>
      <c r="BY58" s="9" t="str">
        <f t="shared" si="44"/>
        <v>&lt;DL</v>
      </c>
      <c r="BZ58" s="9" t="str">
        <f t="shared" si="44"/>
        <v>&lt;DL</v>
      </c>
      <c r="CA58" s="9">
        <f t="shared" si="44"/>
        <v>0.67796608434644434</v>
      </c>
      <c r="CB58" s="9" t="str">
        <f t="shared" si="44"/>
        <v>&lt;DL</v>
      </c>
      <c r="CC58" s="9" t="str">
        <f t="shared" si="44"/>
        <v>&lt;DL</v>
      </c>
      <c r="CD58" s="9">
        <f t="shared" si="44"/>
        <v>0.46736869450099289</v>
      </c>
      <c r="CE58" s="9">
        <f t="shared" si="44"/>
        <v>3.2522182417335519</v>
      </c>
      <c r="CF58" s="9" t="str">
        <f t="shared" si="44"/>
        <v>&lt;DL</v>
      </c>
      <c r="CG58" s="9">
        <f t="shared" si="44"/>
        <v>1.671629593892783</v>
      </c>
      <c r="CH58" s="9" t="str">
        <f t="shared" si="44"/>
        <v>&lt;DL</v>
      </c>
      <c r="CI58" s="9" t="str">
        <f t="shared" si="44"/>
        <v>&lt;DL</v>
      </c>
      <c r="CJ58" s="9" t="str">
        <f t="shared" si="44"/>
        <v>&lt;DL</v>
      </c>
    </row>
    <row r="59" spans="1:93" x14ac:dyDescent="0.35">
      <c r="A59" s="31" t="str">
        <f>A47</f>
        <v>OUZ-4, rep 2</v>
      </c>
      <c r="B59" s="31">
        <v>4</v>
      </c>
      <c r="C59" s="24">
        <f>C47/1000</f>
        <v>22.780187519444251</v>
      </c>
      <c r="D59" s="23">
        <f t="shared" si="31"/>
        <v>6.963434195148829</v>
      </c>
      <c r="E59" s="24">
        <f t="shared" si="31"/>
        <v>174.76874225832881</v>
      </c>
      <c r="F59" s="24">
        <f t="shared" si="31"/>
        <v>188.36898456547408</v>
      </c>
      <c r="G59" s="24">
        <f t="shared" ref="G59:T59" si="45">G47/1000</f>
        <v>420.30714631858626</v>
      </c>
      <c r="H59" s="24">
        <f t="shared" si="45"/>
        <v>474.15200822559018</v>
      </c>
      <c r="I59" s="24">
        <f t="shared" si="45"/>
        <v>55.363653726938026</v>
      </c>
      <c r="J59" s="33">
        <f t="shared" si="45"/>
        <v>95.958633799293722</v>
      </c>
      <c r="K59" s="35">
        <f t="shared" si="45"/>
        <v>22.52629673203753</v>
      </c>
      <c r="L59" s="24">
        <f t="shared" si="45"/>
        <v>16.035923234933268</v>
      </c>
      <c r="M59" s="24">
        <f t="shared" si="45"/>
        <v>2.1389774240985466</v>
      </c>
      <c r="N59" s="24">
        <f t="shared" si="45"/>
        <v>2.2628357143557825</v>
      </c>
      <c r="O59" s="24">
        <f t="shared" si="45"/>
        <v>0.60144582734963314</v>
      </c>
      <c r="P59" s="24">
        <f t="shared" si="45"/>
        <v>4.0915959580128112</v>
      </c>
      <c r="Q59" s="24">
        <f t="shared" si="45"/>
        <v>4.0952450493872901</v>
      </c>
      <c r="R59" s="24">
        <f t="shared" si="45"/>
        <v>0.63062931623231366</v>
      </c>
      <c r="S59" s="24">
        <f t="shared" si="45"/>
        <v>0.63355418118198958</v>
      </c>
      <c r="T59" s="23">
        <f t="shared" si="45"/>
        <v>3.6512908907562237E-2</v>
      </c>
      <c r="U59" s="24" t="str">
        <f t="shared" si="33"/>
        <v>&lt;DL</v>
      </c>
      <c r="V59" s="24" t="str">
        <f t="shared" si="33"/>
        <v>&lt;DL</v>
      </c>
      <c r="W59" s="23">
        <f t="shared" si="34"/>
        <v>0.43641590435476163</v>
      </c>
      <c r="X59" s="23">
        <f t="shared" si="34"/>
        <v>0.4535635155443084</v>
      </c>
      <c r="Y59" s="24">
        <f t="shared" si="34"/>
        <v>3.3178249603631076</v>
      </c>
      <c r="Z59" s="24">
        <f t="shared" si="34"/>
        <v>3.3355479914970898</v>
      </c>
      <c r="AA59" s="23">
        <f t="shared" si="34"/>
        <v>1.3774071170131803</v>
      </c>
      <c r="AC59" s="9" t="str">
        <f>AC47</f>
        <v>&lt;DL</v>
      </c>
      <c r="AD59" s="9"/>
      <c r="AE59" s="9">
        <f t="shared" ref="AE59:AN59" si="46">AE47</f>
        <v>99.804802833458012</v>
      </c>
      <c r="AF59" s="9">
        <f t="shared" si="46"/>
        <v>205.94845802085513</v>
      </c>
      <c r="AG59" s="9" t="str">
        <f t="shared" si="46"/>
        <v>&lt;DL</v>
      </c>
      <c r="AH59" s="9">
        <f t="shared" si="46"/>
        <v>46.895296222483921</v>
      </c>
      <c r="AI59" s="9">
        <f t="shared" si="46"/>
        <v>1296.0970866138516</v>
      </c>
      <c r="AJ59" s="9" t="str">
        <f t="shared" si="46"/>
        <v>&lt;DL</v>
      </c>
      <c r="AK59" s="9" t="str">
        <f t="shared" si="46"/>
        <v>&lt;DL</v>
      </c>
      <c r="AL59" s="9">
        <f t="shared" si="46"/>
        <v>14.551961903843376</v>
      </c>
      <c r="AM59" s="9">
        <f t="shared" si="46"/>
        <v>2.5175192482684809</v>
      </c>
      <c r="AN59" s="9">
        <f t="shared" si="46"/>
        <v>23.116764895169553</v>
      </c>
      <c r="AO59" s="9">
        <f t="shared" si="40"/>
        <v>809.86992044693784</v>
      </c>
      <c r="AP59" s="9">
        <f>AP47</f>
        <v>21.653369597191478</v>
      </c>
      <c r="AQ59" s="10">
        <f t="shared" si="36"/>
        <v>7.3650361004583775</v>
      </c>
      <c r="AR59" s="9">
        <f t="shared" si="36"/>
        <v>204.86035358030722</v>
      </c>
      <c r="AS59" s="9">
        <f t="shared" ref="AS59:CJ59" si="47">AS47</f>
        <v>440.22865330893842</v>
      </c>
      <c r="AT59" s="9">
        <f t="shared" si="47"/>
        <v>4.7633446333886909</v>
      </c>
      <c r="AU59" s="9">
        <f t="shared" si="47"/>
        <v>47.033519049005847</v>
      </c>
      <c r="AV59" s="9">
        <f t="shared" si="47"/>
        <v>4.6911889749144908</v>
      </c>
      <c r="AW59" s="9">
        <f t="shared" si="47"/>
        <v>14.210459361671152</v>
      </c>
      <c r="AX59" s="9">
        <f t="shared" si="47"/>
        <v>8.2389522041631835</v>
      </c>
      <c r="AY59" s="9" t="str">
        <f t="shared" si="47"/>
        <v>&lt;DL</v>
      </c>
      <c r="AZ59" s="9">
        <f t="shared" si="47"/>
        <v>0.43746954161082524</v>
      </c>
      <c r="BA59" s="9" t="str">
        <f t="shared" si="47"/>
        <v>&lt;DL</v>
      </c>
      <c r="BB59" s="9">
        <f t="shared" si="47"/>
        <v>0.12174645601399842</v>
      </c>
      <c r="BC59" s="9">
        <f t="shared" si="47"/>
        <v>13.891450554805818</v>
      </c>
      <c r="BD59" s="9">
        <f t="shared" si="47"/>
        <v>3.4219852840823375</v>
      </c>
      <c r="BE59" s="9">
        <f t="shared" si="47"/>
        <v>3.9548022772590894</v>
      </c>
      <c r="BF59" s="9">
        <f t="shared" si="47"/>
        <v>0.83808807449472689</v>
      </c>
      <c r="BG59" s="9" t="str">
        <f t="shared" si="47"/>
        <v>&lt;DL</v>
      </c>
      <c r="BH59" s="9">
        <f t="shared" si="47"/>
        <v>2.1137185379168844</v>
      </c>
      <c r="BI59" s="9">
        <f t="shared" si="47"/>
        <v>1.0310692883321593</v>
      </c>
      <c r="BJ59" s="9" t="str">
        <f t="shared" si="47"/>
        <v>&lt;DL</v>
      </c>
      <c r="BK59" s="9" t="str">
        <f t="shared" si="47"/>
        <v>&lt;DL</v>
      </c>
      <c r="BL59" s="9">
        <f t="shared" si="47"/>
        <v>25.505232155813644</v>
      </c>
      <c r="BM59" s="9" t="str">
        <f t="shared" si="47"/>
        <v>&lt;DL</v>
      </c>
      <c r="BN59" s="9" t="str">
        <f t="shared" si="47"/>
        <v>&lt;DL</v>
      </c>
      <c r="BO59" s="9" t="str">
        <f t="shared" si="47"/>
        <v>&lt;DL</v>
      </c>
      <c r="BP59" s="9" t="str">
        <f t="shared" si="47"/>
        <v>&lt;DL</v>
      </c>
      <c r="BQ59" s="9" t="str">
        <f t="shared" si="47"/>
        <v>&lt;DL</v>
      </c>
      <c r="BR59" s="9" t="str">
        <f t="shared" si="47"/>
        <v>&lt;DL</v>
      </c>
      <c r="BS59" s="9" t="str">
        <f t="shared" si="47"/>
        <v>&lt;DL</v>
      </c>
      <c r="BT59" s="9" t="str">
        <f t="shared" si="47"/>
        <v>&lt;DL</v>
      </c>
      <c r="BU59" s="9" t="str">
        <f t="shared" si="47"/>
        <v>&lt;DL</v>
      </c>
      <c r="BV59" s="9" t="str">
        <f t="shared" si="47"/>
        <v>&lt;DL</v>
      </c>
      <c r="BW59" s="9" t="str">
        <f t="shared" si="47"/>
        <v>&lt;DL</v>
      </c>
      <c r="BX59" s="9" t="str">
        <f t="shared" si="47"/>
        <v>&lt;DL</v>
      </c>
      <c r="BY59" s="9" t="str">
        <f t="shared" si="47"/>
        <v>&lt;DL</v>
      </c>
      <c r="BZ59" s="9" t="str">
        <f t="shared" si="47"/>
        <v>&lt;DL</v>
      </c>
      <c r="CA59" s="9">
        <f t="shared" si="47"/>
        <v>0.74309099702400006</v>
      </c>
      <c r="CB59" s="9" t="str">
        <f t="shared" si="47"/>
        <v>&lt;DL</v>
      </c>
      <c r="CC59" s="9" t="str">
        <f t="shared" si="47"/>
        <v>&lt;DL</v>
      </c>
      <c r="CD59" s="9">
        <f t="shared" si="47"/>
        <v>0.43905681349835762</v>
      </c>
      <c r="CE59" s="9">
        <f t="shared" si="47"/>
        <v>3.035522324716339</v>
      </c>
      <c r="CF59" s="9" t="str">
        <f t="shared" si="47"/>
        <v>&lt;DL</v>
      </c>
      <c r="CG59" s="9">
        <f t="shared" si="47"/>
        <v>1.7138143428782247</v>
      </c>
      <c r="CH59" s="9" t="str">
        <f t="shared" si="47"/>
        <v>&lt;DL</v>
      </c>
      <c r="CI59" s="9" t="str">
        <f t="shared" si="47"/>
        <v>&lt;DL</v>
      </c>
      <c r="CJ59" s="9" t="str">
        <f t="shared" si="47"/>
        <v>&lt;DL</v>
      </c>
      <c r="CK59" s="9"/>
    </row>
    <row r="60" spans="1:93" x14ac:dyDescent="0.35">
      <c r="A60" s="39" t="s">
        <v>125</v>
      </c>
      <c r="B60" s="39"/>
      <c r="C60" s="40">
        <f>100*(C59-C56)/C56</f>
        <v>22.374510121533653</v>
      </c>
      <c r="D60" s="40">
        <f>100*(D59-D56)/D56</f>
        <v>-7.9634509352218377</v>
      </c>
      <c r="E60" s="40">
        <f t="shared" ref="E60:T60" si="48">100*(E59-E56)/E56</f>
        <v>-8.9129730911441669</v>
      </c>
      <c r="F60" s="40">
        <f t="shared" si="48"/>
        <v>-8.6695172515825192</v>
      </c>
      <c r="G60" s="40">
        <f t="shared" si="48"/>
        <v>-6.4358907846596951</v>
      </c>
      <c r="H60" s="40">
        <f t="shared" si="48"/>
        <v>-5.6630639215314753</v>
      </c>
      <c r="I60" s="40">
        <f t="shared" si="48"/>
        <v>10.371339611349304</v>
      </c>
      <c r="J60" s="40">
        <f t="shared" si="48"/>
        <v>2.7118211597703406</v>
      </c>
      <c r="K60" s="41">
        <f t="shared" si="48"/>
        <v>2.7937554757868357</v>
      </c>
      <c r="L60" s="40">
        <f t="shared" si="48"/>
        <v>3.0205511031571048</v>
      </c>
      <c r="M60" s="40">
        <f t="shared" si="48"/>
        <v>-6.5695117258014086</v>
      </c>
      <c r="N60" s="40">
        <f t="shared" si="48"/>
        <v>-6.0031587078236397</v>
      </c>
      <c r="O60" s="40">
        <f t="shared" si="48"/>
        <v>-8.129850655494554</v>
      </c>
      <c r="P60" s="40">
        <f t="shared" si="48"/>
        <v>-7.5476068401190037</v>
      </c>
      <c r="Q60" s="40">
        <f t="shared" si="48"/>
        <v>-8.1675603477101753</v>
      </c>
      <c r="R60" s="40">
        <f t="shared" si="48"/>
        <v>-42.826954021822935</v>
      </c>
      <c r="S60" s="40">
        <f t="shared" si="48"/>
        <v>-42.515880113454408</v>
      </c>
      <c r="T60" s="40">
        <f t="shared" si="48"/>
        <v>-6.1042447659820303</v>
      </c>
      <c r="U60" s="40"/>
      <c r="V60" s="40"/>
      <c r="W60" s="40">
        <f t="shared" ref="W60:Z60" si="49">100*(W59-W56)/W56</f>
        <v>-8.0367214858941534</v>
      </c>
      <c r="X60" s="40">
        <f t="shared" si="49"/>
        <v>-4.0230063792592743</v>
      </c>
      <c r="Y60" s="40">
        <f t="shared" si="49"/>
        <v>-5.4902929254016319</v>
      </c>
      <c r="Z60" s="40">
        <f t="shared" si="49"/>
        <v>-6.4486216979971811</v>
      </c>
      <c r="AA60" s="40">
        <f>100*(AA59-AA56)/AA56</f>
        <v>-7.4133568056525236</v>
      </c>
      <c r="AB60" s="39" t="s">
        <v>125</v>
      </c>
      <c r="AE60" s="40">
        <f>100*(AE59-AE56)/AE56</f>
        <v>-81.132934471241001</v>
      </c>
      <c r="AF60" s="40">
        <f t="shared" ref="AF60:CG60" si="50">100*(AF59-AF56)/AF56</f>
        <v>-76.104538728751905</v>
      </c>
      <c r="AG60" s="40"/>
      <c r="AH60" s="40">
        <f t="shared" si="50"/>
        <v>-87.30496405304585</v>
      </c>
      <c r="AI60" s="40">
        <f t="shared" si="50"/>
        <v>55.880650172440731</v>
      </c>
      <c r="AJ60" s="40"/>
      <c r="AK60" s="40"/>
      <c r="AL60" s="40">
        <f t="shared" si="50"/>
        <v>-72.637933943545676</v>
      </c>
      <c r="AM60" s="40">
        <f t="shared" si="50"/>
        <v>-5.4442764287853544E-2</v>
      </c>
      <c r="AN60" s="40">
        <f t="shared" si="50"/>
        <v>25.705121219707252</v>
      </c>
      <c r="AO60" s="40">
        <f t="shared" si="50"/>
        <v>5.5932093417816757</v>
      </c>
      <c r="AP60" s="40">
        <f t="shared" si="50"/>
        <v>-77.998571429247619</v>
      </c>
      <c r="AQ60" s="40">
        <f t="shared" si="50"/>
        <v>-5.1339177134439886</v>
      </c>
      <c r="AR60" s="40">
        <f t="shared" si="50"/>
        <v>-5.9485649100422018</v>
      </c>
      <c r="AS60" s="40">
        <f t="shared" si="50"/>
        <v>-8.558756392933411</v>
      </c>
      <c r="AT60" s="40">
        <f t="shared" si="50"/>
        <v>-4.2710412280831571</v>
      </c>
      <c r="AU60" s="40">
        <f t="shared" si="50"/>
        <v>4.2295109499188195</v>
      </c>
      <c r="AV60" s="40">
        <f t="shared" si="50"/>
        <v>-14.515472609083732</v>
      </c>
      <c r="AW60" s="40">
        <f t="shared" si="50"/>
        <v>-6.9555525741602349</v>
      </c>
      <c r="AX60" s="40">
        <f t="shared" si="50"/>
        <v>-5.4440166144224378</v>
      </c>
      <c r="AY60" s="40"/>
      <c r="AZ60" s="40">
        <f t="shared" si="50"/>
        <v>2.8316091176973548</v>
      </c>
      <c r="BA60" s="40"/>
      <c r="BB60" s="40">
        <f t="shared" si="50"/>
        <v>-79.985825738291439</v>
      </c>
      <c r="BC60" s="40">
        <f t="shared" si="50"/>
        <v>8.2450866486722809</v>
      </c>
      <c r="BD60" s="40">
        <f t="shared" si="50"/>
        <v>-11.750873470907223</v>
      </c>
      <c r="BE60" s="40">
        <f t="shared" si="50"/>
        <v>-14.189297790067155</v>
      </c>
      <c r="BF60" s="40">
        <f t="shared" si="50"/>
        <v>62.419597697544994</v>
      </c>
      <c r="BG60" s="40"/>
      <c r="BH60" s="40">
        <f t="shared" si="50"/>
        <v>-17.607242409575878</v>
      </c>
      <c r="BI60" s="40">
        <f t="shared" si="50"/>
        <v>124.24075095405694</v>
      </c>
      <c r="BJ60" s="40"/>
      <c r="BK60" s="40"/>
      <c r="BL60" s="40">
        <f t="shared" si="50"/>
        <v>117.68036334970584</v>
      </c>
      <c r="BM60" s="40"/>
      <c r="BN60" s="40"/>
      <c r="BO60" s="40"/>
      <c r="BP60" s="40"/>
      <c r="BQ60" s="40"/>
      <c r="BR60" s="40"/>
      <c r="BS60" s="40"/>
      <c r="BT60" s="40"/>
      <c r="BU60" s="40"/>
      <c r="BV60" s="40"/>
      <c r="BW60" s="40"/>
      <c r="BX60" s="40"/>
      <c r="BY60" s="40"/>
      <c r="BZ60" s="40"/>
      <c r="CA60" s="40">
        <f t="shared" si="50"/>
        <v>-39.587441350496356</v>
      </c>
      <c r="CB60" s="40"/>
      <c r="CC60" s="40"/>
      <c r="CD60" s="40">
        <f t="shared" si="50"/>
        <v>-12.435330625570549</v>
      </c>
      <c r="CE60" s="40">
        <f t="shared" si="50"/>
        <v>-9.3886877463611782</v>
      </c>
      <c r="CF60" s="40"/>
      <c r="CG60" s="40">
        <f t="shared" si="50"/>
        <v>-14.869304015399218</v>
      </c>
      <c r="CK60" s="9"/>
    </row>
    <row r="61" spans="1:93" x14ac:dyDescent="0.35">
      <c r="D61" s="23" t="str">
        <f>D52</f>
        <v>Co (mg/g)</v>
      </c>
      <c r="E61" s="23" t="str">
        <f t="shared" ref="E61:AA61" si="51">E52</f>
        <v>Ni (mg/g)</v>
      </c>
      <c r="F61" s="23" t="str">
        <f t="shared" si="51"/>
        <v>Ni (mg/g)</v>
      </c>
      <c r="G61" s="23" t="str">
        <f t="shared" si="51"/>
        <v>Cu63 (ppm)</v>
      </c>
      <c r="H61" s="23" t="str">
        <f t="shared" si="51"/>
        <v>Cu65 (ppm)</v>
      </c>
      <c r="I61" s="23" t="str">
        <f t="shared" si="51"/>
        <v>Ga (ppm)</v>
      </c>
      <c r="J61" s="23" t="str">
        <f t="shared" si="51"/>
        <v>Ge (ppm)</v>
      </c>
      <c r="K61" s="23" t="str">
        <f t="shared" si="51"/>
        <v>Ge (ppm)</v>
      </c>
      <c r="L61" s="23" t="str">
        <f t="shared" si="51"/>
        <v>As (ppm)</v>
      </c>
      <c r="M61" s="23" t="str">
        <f t="shared" si="51"/>
        <v>Ru (ppm)</v>
      </c>
      <c r="N61" s="23" t="str">
        <f t="shared" si="51"/>
        <v>Ru (ppm)</v>
      </c>
      <c r="O61" s="23" t="str">
        <f t="shared" si="51"/>
        <v>Rh (ppm)</v>
      </c>
      <c r="P61" s="23" t="str">
        <f t="shared" si="51"/>
        <v>Pd (ppm)</v>
      </c>
      <c r="Q61" s="23" t="str">
        <f t="shared" si="51"/>
        <v>Pd (ppm)</v>
      </c>
      <c r="R61" s="23" t="str">
        <f t="shared" si="51"/>
        <v>W (ppm)</v>
      </c>
      <c r="S61" s="23" t="str">
        <f t="shared" si="51"/>
        <v>W (ppm)</v>
      </c>
      <c r="T61" s="23" t="str">
        <f t="shared" si="51"/>
        <v>Re (ppm)</v>
      </c>
      <c r="U61" s="23" t="str">
        <f t="shared" si="51"/>
        <v>Os (ppm)</v>
      </c>
      <c r="V61" s="23" t="str">
        <f t="shared" si="51"/>
        <v>Os (ppm)</v>
      </c>
      <c r="W61" s="23" t="str">
        <f t="shared" si="51"/>
        <v>Ir (ppm)</v>
      </c>
      <c r="X61" s="23" t="str">
        <f t="shared" si="51"/>
        <v>Ir (ppm)</v>
      </c>
      <c r="Y61" s="23" t="str">
        <f t="shared" si="51"/>
        <v>Pt (ppm)</v>
      </c>
      <c r="Z61" s="23" t="str">
        <f t="shared" si="51"/>
        <v>Pt (ppm)</v>
      </c>
      <c r="AA61" s="23" t="str">
        <f t="shared" si="51"/>
        <v>Au (ppm)</v>
      </c>
      <c r="AE61" s="23"/>
      <c r="AF61" s="23"/>
      <c r="AG61" s="23"/>
      <c r="AH61" s="23"/>
      <c r="AI61" s="23"/>
      <c r="AJ61" s="23"/>
      <c r="AK61" s="23"/>
      <c r="AL61" s="23"/>
      <c r="AM61" s="23"/>
      <c r="AN61" s="23"/>
      <c r="AO61" s="23"/>
      <c r="AP61" s="23"/>
      <c r="AQ61" s="23" t="s">
        <v>103</v>
      </c>
      <c r="AR61" s="23" t="s">
        <v>104</v>
      </c>
      <c r="AS61" s="23" t="s">
        <v>134</v>
      </c>
      <c r="AT61" s="23"/>
      <c r="AU61" s="23" t="s">
        <v>106</v>
      </c>
      <c r="AV61" s="23" t="s">
        <v>107</v>
      </c>
      <c r="AW61" s="23" t="s">
        <v>108</v>
      </c>
      <c r="AX61" s="23"/>
      <c r="AY61" s="23"/>
      <c r="AZ61" s="23"/>
      <c r="BA61" s="23"/>
      <c r="BB61" s="23"/>
      <c r="BC61" s="23" t="s">
        <v>210</v>
      </c>
      <c r="BD61" s="23" t="s">
        <v>109</v>
      </c>
      <c r="BE61" s="23" t="s">
        <v>111</v>
      </c>
      <c r="BF61" s="23"/>
      <c r="BG61" s="23"/>
      <c r="BH61" s="23"/>
      <c r="BI61" s="23"/>
      <c r="BJ61" s="23"/>
      <c r="BK61" s="23"/>
      <c r="BL61" s="23"/>
      <c r="BM61" s="23"/>
      <c r="BN61" s="23"/>
      <c r="BO61" s="23"/>
      <c r="BP61" s="23"/>
      <c r="BQ61" s="23"/>
      <c r="BR61" s="23"/>
      <c r="CA61" s="23" t="s">
        <v>112</v>
      </c>
      <c r="CB61" s="23" t="s">
        <v>113</v>
      </c>
      <c r="CD61" s="23" t="s">
        <v>115</v>
      </c>
      <c r="CE61" s="23" t="s">
        <v>116</v>
      </c>
      <c r="CG61" s="23" t="s">
        <v>117</v>
      </c>
      <c r="CK61" s="9"/>
    </row>
    <row r="62" spans="1:93" x14ac:dyDescent="0.35">
      <c r="A62" t="s">
        <v>209</v>
      </c>
      <c r="D62" s="5">
        <v>7.5</v>
      </c>
      <c r="E62" s="5"/>
      <c r="F62" s="5">
        <v>198</v>
      </c>
      <c r="G62" s="5">
        <v>464</v>
      </c>
      <c r="H62" s="5"/>
      <c r="I62" s="5">
        <v>49</v>
      </c>
      <c r="J62" s="5">
        <v>121</v>
      </c>
      <c r="K62" s="5"/>
      <c r="L62" s="5">
        <v>15.6</v>
      </c>
      <c r="M62" s="5">
        <v>2.11</v>
      </c>
      <c r="N62" s="5"/>
      <c r="O62" s="5">
        <v>0.75</v>
      </c>
      <c r="P62" s="5">
        <v>4.8</v>
      </c>
      <c r="Q62" s="5"/>
      <c r="R62" s="5">
        <v>0.66</v>
      </c>
      <c r="S62" s="5"/>
      <c r="T62" s="5">
        <v>0.04</v>
      </c>
      <c r="U62" s="5"/>
      <c r="V62" s="5"/>
      <c r="W62" s="5">
        <v>0.39</v>
      </c>
      <c r="X62" s="5"/>
      <c r="Y62" s="5">
        <v>3.5</v>
      </c>
      <c r="Z62" s="5"/>
      <c r="AA62" s="5">
        <v>1.57</v>
      </c>
      <c r="AB62" t="s">
        <v>118</v>
      </c>
      <c r="AE62" s="5"/>
      <c r="AF62" s="5"/>
      <c r="AG62" s="5"/>
      <c r="AH62" s="5"/>
      <c r="AI62" s="5"/>
      <c r="AJ62" s="5"/>
      <c r="AK62" s="5"/>
      <c r="AL62" s="5"/>
      <c r="AM62" s="5"/>
      <c r="AN62" s="5"/>
      <c r="AO62" s="5"/>
      <c r="AP62" s="5"/>
      <c r="AQ62" s="5">
        <v>7.5</v>
      </c>
      <c r="AR62" s="5">
        <v>198</v>
      </c>
      <c r="AS62" s="5">
        <v>464</v>
      </c>
      <c r="AT62" s="5"/>
      <c r="AU62" s="5">
        <v>49</v>
      </c>
      <c r="AV62" s="5">
        <v>121</v>
      </c>
      <c r="AW62" s="5">
        <v>15.6</v>
      </c>
      <c r="AX62" s="5"/>
      <c r="AY62" s="5"/>
      <c r="AZ62" s="5"/>
      <c r="BA62" s="5"/>
      <c r="BB62" s="5"/>
      <c r="BC62" s="5">
        <v>9.1</v>
      </c>
      <c r="BD62" s="5">
        <v>2.11</v>
      </c>
      <c r="BE62" s="5">
        <v>4.8</v>
      </c>
      <c r="BF62" s="5"/>
      <c r="BG62" s="5"/>
      <c r="BH62" s="5">
        <v>2.4900000000000002</v>
      </c>
      <c r="BI62" s="5">
        <v>0.26</v>
      </c>
      <c r="BJ62" s="5"/>
      <c r="BK62" s="5"/>
      <c r="BL62" s="5"/>
      <c r="BM62" s="5"/>
      <c r="BN62" s="5"/>
      <c r="BO62" s="5"/>
      <c r="BP62" s="5"/>
      <c r="BQ62" s="5"/>
      <c r="BR62" s="5"/>
      <c r="CA62" s="5">
        <v>0.66</v>
      </c>
      <c r="CB62" s="5">
        <v>0.04</v>
      </c>
      <c r="CD62" s="5">
        <v>0.39</v>
      </c>
      <c r="CE62" s="5">
        <v>3.5</v>
      </c>
      <c r="CG62" s="5">
        <v>1.57</v>
      </c>
      <c r="CK62" s="9"/>
    </row>
    <row r="63" spans="1:93" x14ac:dyDescent="0.35">
      <c r="A63" s="42" t="s">
        <v>132</v>
      </c>
      <c r="B63" s="42"/>
      <c r="C63" s="24"/>
      <c r="D63" s="49">
        <f>100*(D62-D55)/D62</f>
        <v>4.6346108704596514</v>
      </c>
      <c r="E63" s="49"/>
      <c r="F63" s="49">
        <f t="shared" ref="F63:O63" si="52">100*(F62-F55)/F62</f>
        <v>-0.37722255430094953</v>
      </c>
      <c r="G63" s="49">
        <f t="shared" si="52"/>
        <v>1.6014095208810533</v>
      </c>
      <c r="H63" s="49"/>
      <c r="I63" s="49">
        <f t="shared" si="52"/>
        <v>-2.7138925377905143</v>
      </c>
      <c r="J63" s="49">
        <f t="shared" si="52"/>
        <v>17.153263775387675</v>
      </c>
      <c r="K63" s="49"/>
      <c r="L63" s="49">
        <f t="shared" si="52"/>
        <v>10.71397847355642</v>
      </c>
      <c r="M63" s="49">
        <f t="shared" si="52"/>
        <v>-1.7167134693606219</v>
      </c>
      <c r="N63" s="49"/>
      <c r="O63" s="49">
        <f t="shared" si="52"/>
        <v>17.755136286262996</v>
      </c>
      <c r="P63" s="49">
        <f>100*(P62-P55)/P62</f>
        <v>16.064012190595278</v>
      </c>
      <c r="Q63" s="49"/>
      <c r="R63" s="51">
        <f>100*(R62-R55)/R62</f>
        <v>31.184980533913738</v>
      </c>
      <c r="S63" s="48"/>
      <c r="T63" s="49">
        <f>100*(T62-T55)/T62</f>
        <v>8.8312145812364022</v>
      </c>
      <c r="U63" s="49"/>
      <c r="V63" s="49"/>
      <c r="W63" s="49">
        <f>100*(W62-W55)/W62</f>
        <v>-10.9049168652351</v>
      </c>
      <c r="X63" s="49"/>
      <c r="Y63" s="49">
        <f>100*(Y62-Y55)/Y62</f>
        <v>11.346525166678438</v>
      </c>
      <c r="Z63" s="49"/>
      <c r="AA63" s="49">
        <f>100*(AA62-AA55)/AA62</f>
        <v>14.52487162483841</v>
      </c>
      <c r="AB63" s="42" t="s">
        <v>132</v>
      </c>
      <c r="AC63" s="42"/>
      <c r="AD63" s="24"/>
      <c r="AE63" s="23"/>
      <c r="AF63" s="23"/>
      <c r="AG63" s="23"/>
      <c r="AH63" s="23"/>
      <c r="AI63" s="23"/>
      <c r="AJ63" s="23"/>
      <c r="AK63" s="23"/>
      <c r="AL63" s="23"/>
      <c r="AM63" s="23"/>
      <c r="AN63" s="23"/>
      <c r="AO63" s="23"/>
      <c r="AP63" s="23"/>
      <c r="AQ63" s="49">
        <f>100*(AQ62-AQ55)/AQ62</f>
        <v>4.6346108704596514</v>
      </c>
      <c r="AR63" s="49">
        <f t="shared" ref="AR63:CE63" si="53">100*(AR62-AR55)/AR62</f>
        <v>-0.37722255430094953</v>
      </c>
      <c r="AS63" s="49">
        <f t="shared" si="53"/>
        <v>1.6014095208810533</v>
      </c>
      <c r="AT63" s="23"/>
      <c r="AU63" s="49">
        <f t="shared" si="53"/>
        <v>-2.7138925377905143</v>
      </c>
      <c r="AV63" s="52">
        <f t="shared" si="53"/>
        <v>90.824610546054501</v>
      </c>
      <c r="AW63" s="49">
        <f t="shared" si="53"/>
        <v>10.71397847355642</v>
      </c>
      <c r="AX63" s="23"/>
      <c r="AY63" s="23"/>
      <c r="AZ63" s="23"/>
      <c r="BA63" s="23"/>
      <c r="BB63" s="23"/>
      <c r="BC63" s="51"/>
      <c r="BD63" s="51">
        <f t="shared" si="53"/>
        <v>-70.695480378812377</v>
      </c>
      <c r="BE63" s="49">
        <f t="shared" si="53"/>
        <v>16.064012190595278</v>
      </c>
      <c r="BF63" s="23"/>
      <c r="BG63" s="23"/>
      <c r="BH63" s="23"/>
      <c r="BI63" s="23"/>
      <c r="BJ63" s="23"/>
      <c r="BK63" s="23"/>
      <c r="BL63" s="23"/>
      <c r="BM63" s="23"/>
      <c r="BN63" s="23"/>
      <c r="BO63" s="23"/>
      <c r="BP63" s="23"/>
      <c r="BQ63" s="23"/>
      <c r="BR63" s="23"/>
      <c r="BS63" s="23"/>
      <c r="BT63" s="23"/>
      <c r="BU63" s="23"/>
      <c r="BV63" s="23"/>
      <c r="BW63" s="23"/>
      <c r="BX63" s="23"/>
      <c r="BY63" s="23"/>
      <c r="BZ63" s="23"/>
      <c r="CA63" s="51">
        <f t="shared" si="53"/>
        <v>31.184980533913738</v>
      </c>
      <c r="CB63" s="49">
        <f t="shared" si="53"/>
        <v>8.8312145812364022</v>
      </c>
      <c r="CC63" s="23"/>
      <c r="CD63" s="49">
        <f t="shared" si="53"/>
        <v>-10.9049168652351</v>
      </c>
      <c r="CE63" s="49">
        <f t="shared" si="53"/>
        <v>11.346525166678438</v>
      </c>
      <c r="CF63" s="23"/>
      <c r="CG63" s="49">
        <f>100*(CG62-CG55)/CG62</f>
        <v>-12.347964438798304</v>
      </c>
    </row>
    <row r="64" spans="1:93" x14ac:dyDescent="0.35">
      <c r="A64" s="31"/>
      <c r="B64" s="31"/>
      <c r="C64" s="24"/>
      <c r="D64" t="s">
        <v>166</v>
      </c>
      <c r="E64" s="24"/>
      <c r="F64" s="24"/>
      <c r="G64" s="24"/>
      <c r="H64" s="24"/>
      <c r="I64" s="24"/>
      <c r="J64" s="33"/>
      <c r="K64" s="35"/>
      <c r="L64" s="24"/>
      <c r="M64" s="24"/>
      <c r="N64" s="24"/>
      <c r="O64" s="24"/>
      <c r="P64" s="24"/>
      <c r="Q64" s="24"/>
      <c r="R64" s="24"/>
      <c r="S64" s="24"/>
      <c r="T64" s="23"/>
      <c r="U64" s="24"/>
      <c r="V64" s="24"/>
      <c r="W64" s="23"/>
      <c r="X64" s="23"/>
      <c r="Y64" s="24"/>
      <c r="Z64" s="24"/>
      <c r="AA64" s="23"/>
      <c r="AB64" s="37"/>
      <c r="AN64" t="s">
        <v>166</v>
      </c>
    </row>
    <row r="65" spans="1:88" x14ac:dyDescent="0.35">
      <c r="A65" t="s">
        <v>126</v>
      </c>
      <c r="AB65" s="37" t="str">
        <f>A65</f>
        <v>% change (-decrease) rel to original</v>
      </c>
      <c r="AV65" t="s">
        <v>169</v>
      </c>
    </row>
    <row r="66" spans="1:88" x14ac:dyDescent="0.35">
      <c r="A66" s="38" t="str">
        <f>A56</f>
        <v>OUZ-1, rep 2</v>
      </c>
      <c r="B66" s="38"/>
      <c r="C66" s="37">
        <f>100*(C56-C55)/C55</f>
        <v>14.972281442183442</v>
      </c>
      <c r="D66" s="37">
        <f>100*(D56-D55)/D55</f>
        <v>5.7818360858453834</v>
      </c>
      <c r="E66" s="37"/>
      <c r="F66" s="37">
        <f>100*(F56-F55)/F55</f>
        <v>3.7751282133093671</v>
      </c>
      <c r="G66" s="37">
        <f>100*(G56-G55)/G55</f>
        <v>-1.6100751034704903</v>
      </c>
      <c r="H66" s="37"/>
      <c r="I66" s="37">
        <f>100*(I56-I55)/I55</f>
        <v>-0.3348873535249835</v>
      </c>
      <c r="J66" s="37">
        <f>100*(J56-J55)/J55</f>
        <v>-6.802802673588725</v>
      </c>
      <c r="K66" s="37"/>
      <c r="L66" s="37">
        <f>100*(L56-L55)/L55</f>
        <v>11.753730564048007</v>
      </c>
      <c r="M66" s="37">
        <f>100*(M56-M55)/M55</f>
        <v>6.6701258841944204</v>
      </c>
      <c r="N66" s="37"/>
      <c r="O66" s="37">
        <f>100*(O56-O55)/O55</f>
        <v>6.1333921908003068</v>
      </c>
      <c r="P66" s="37">
        <f>100*(P56-P55)/P55</f>
        <v>9.8462259493347304</v>
      </c>
      <c r="Q66" s="37"/>
      <c r="R66" s="37">
        <f>100*(R56-R55)/R55</f>
        <v>142.85981112805416</v>
      </c>
      <c r="S66" s="37"/>
      <c r="T66" s="37">
        <f>100*(T56-T55)/T55</f>
        <v>6.6336595209070959</v>
      </c>
      <c r="U66" s="37"/>
      <c r="V66" s="37"/>
      <c r="W66" s="37">
        <f>100*(W56-W55)/W55</f>
        <v>9.7161895263957412</v>
      </c>
      <c r="X66" s="37"/>
      <c r="Y66" s="37">
        <f>100*(Y56-Y55)/Y55</f>
        <v>13.139237077904969</v>
      </c>
      <c r="Z66" s="37"/>
      <c r="AA66" s="37">
        <f>100*(AA56-AA55)/AA55</f>
        <v>10.859922287667139</v>
      </c>
      <c r="AB66" s="37" t="str">
        <f>A66</f>
        <v>OUZ-1, rep 2</v>
      </c>
      <c r="AC66" s="37"/>
      <c r="AE66" s="37">
        <f>100*(AE56-AE56)/AE56</f>
        <v>0</v>
      </c>
      <c r="AF66" s="37">
        <f>100*(AF56-AF56)/AF56</f>
        <v>0</v>
      </c>
      <c r="AG66" s="37"/>
      <c r="AH66" s="37">
        <f>100*(AH56-AH56)/AH56</f>
        <v>0</v>
      </c>
      <c r="AI66" s="37">
        <f>100*(AI56-AI56)/AI56</f>
        <v>0</v>
      </c>
      <c r="AJ66" s="37"/>
      <c r="AK66" s="37"/>
      <c r="AL66" s="37">
        <f>100*(AL56-AL56)/AL56</f>
        <v>0</v>
      </c>
      <c r="AM66" s="37">
        <f>100*(AM56-AM56)/AM56</f>
        <v>0</v>
      </c>
      <c r="AN66" s="37">
        <f>100*(AN56-AN55)/AN55</f>
        <v>13.579749317156189</v>
      </c>
      <c r="AO66" s="37">
        <f>100*(AO56-AO56)/AO56</f>
        <v>0</v>
      </c>
      <c r="AP66" s="37">
        <f>100*(AP56-AP56)/AP56</f>
        <v>0</v>
      </c>
      <c r="AQ66" s="37">
        <f>100*(AQ56-AQ55)/AQ55</f>
        <v>8.5455105112411953</v>
      </c>
      <c r="AR66" s="37">
        <f>100*(AR56-AR55)/AR55</f>
        <v>9.5953496352327221</v>
      </c>
      <c r="AS66" s="37">
        <f>100*(AS56-AS55)/AS55</f>
        <v>5.4458093056219496</v>
      </c>
      <c r="AT66" s="37">
        <f>100*(AT56-AT56)/AT56</f>
        <v>0</v>
      </c>
      <c r="AU66" s="37">
        <f>100*(AU56-AU55)/AU55</f>
        <v>-10.341492342307205</v>
      </c>
      <c r="AV66" s="37">
        <f>100*((AV56-AVERAGE(AV53:AV54))/AVERAGE(AV53:AV54))</f>
        <v>17.007309046058534</v>
      </c>
      <c r="AW66" s="37">
        <f>100*(AW56-AW55)/AW55</f>
        <v>9.6502398066495587</v>
      </c>
      <c r="AX66" s="37">
        <f>100*(AX56-AX56)/AX56</f>
        <v>0</v>
      </c>
      <c r="AZ66" s="37">
        <f>100*(AZ56-AZ56)/AZ56</f>
        <v>0</v>
      </c>
      <c r="BB66" s="37">
        <f>100*(BB56-BB56)/BB56</f>
        <v>0</v>
      </c>
      <c r="BC66" s="37">
        <f>100*(BC56-BC56)/BC56</f>
        <v>0</v>
      </c>
      <c r="BD66" s="37">
        <f>100*(BD56-BD55)/BD55</f>
        <v>7.6621986416562047</v>
      </c>
      <c r="BE66" s="37">
        <f>100*(BE56-BE55)/BE55</f>
        <v>14.391532016160921</v>
      </c>
      <c r="BF66" s="37">
        <f>100*(BF56-BF56)/BF56</f>
        <v>0</v>
      </c>
      <c r="BH66" s="37">
        <f>100*(BH56-BH56)/BH56</f>
        <v>0</v>
      </c>
      <c r="BI66" s="37">
        <f>100*(BI56-BI56)/BI56</f>
        <v>0</v>
      </c>
      <c r="BL66" s="37">
        <f>100*(BL56-BL56)/BL56</f>
        <v>0</v>
      </c>
      <c r="CA66" s="37">
        <f>100*(CA55-CA56)/CA56</f>
        <v>-63.075688783293323</v>
      </c>
      <c r="CB66" s="37"/>
      <c r="CD66" s="37">
        <f>100*(CD55-CD56)/CD56</f>
        <v>-13.73719047951189</v>
      </c>
      <c r="CE66" s="37">
        <f>100*(CE55-CE56)/CE56</f>
        <v>-7.3782897664900053</v>
      </c>
      <c r="CG66" s="37">
        <f>100*(CG55-CG56)/CG56</f>
        <v>-12.383223431115608</v>
      </c>
    </row>
    <row r="67" spans="1:88" x14ac:dyDescent="0.35">
      <c r="A67" s="38" t="str">
        <f t="shared" ref="A67:A69" si="54">A57</f>
        <v>OUZ-2, rep 2</v>
      </c>
      <c r="B67" s="38"/>
      <c r="C67" s="37">
        <f>100*(C57-C55)/C55</f>
        <v>42.443260592499193</v>
      </c>
      <c r="D67" s="37">
        <f>100*(D57-D55)/D55</f>
        <v>-1.5329051319482767</v>
      </c>
      <c r="E67" s="37"/>
      <c r="F67" s="37">
        <f>100*(F57-F55)/F55</f>
        <v>-4.5859552662024861</v>
      </c>
      <c r="G67" s="37">
        <f>100*(G57-G55)/G55</f>
        <v>-9.6642943081948562</v>
      </c>
      <c r="H67" s="37"/>
      <c r="I67" s="37">
        <f>100*(I57-I55)/I55</f>
        <v>5.7011423849787128</v>
      </c>
      <c r="J67" s="37">
        <f>100*(J57-J55)/J55</f>
        <v>-3.072098620779971</v>
      </c>
      <c r="K67" s="37"/>
      <c r="L67" s="37">
        <f>100*(L57-L55)/L55</f>
        <v>7.113729673560834</v>
      </c>
      <c r="M67" s="37">
        <f>100*(M57-M55)/M55</f>
        <v>1.3256289870581972E-2</v>
      </c>
      <c r="N67" s="37"/>
      <c r="O67" s="37">
        <f>100*(O57-O55)/O55</f>
        <v>1.9935476476063616</v>
      </c>
      <c r="P67" s="37">
        <f>100*(P57-P55)/P55</f>
        <v>2.4650573743323152</v>
      </c>
      <c r="Q67" s="37"/>
      <c r="R67" s="37">
        <f>100*(R57-R55)/R55</f>
        <v>48.229956745549821</v>
      </c>
      <c r="S67" s="37"/>
      <c r="T67" s="37">
        <f>100*(T57-T55)/T55</f>
        <v>-3.4853340878710655</v>
      </c>
      <c r="U67" s="37"/>
      <c r="V67" s="37"/>
      <c r="W67" s="37">
        <f>100*(W57-W55)/W55</f>
        <v>-0.44019382505773402</v>
      </c>
      <c r="X67" s="37"/>
      <c r="Y67" s="37">
        <f>100*(Y57-Y55)/Y55</f>
        <v>6.1030458363791551</v>
      </c>
      <c r="Z67" s="37"/>
      <c r="AA67" s="37">
        <f>100*(AA57-AA55)/AA55</f>
        <v>1.2900549319817838</v>
      </c>
      <c r="AB67" s="37" t="str">
        <f t="shared" ref="AB67:AB69" si="55">A67</f>
        <v>OUZ-2, rep 2</v>
      </c>
      <c r="AC67" s="37"/>
      <c r="AE67" s="37">
        <f>100*(AE57-AE56)/AE56</f>
        <v>-80.119066306716618</v>
      </c>
      <c r="AF67" s="37">
        <f>100*(AF57-AF56)/AF56</f>
        <v>-79.787779591410114</v>
      </c>
      <c r="AG67" s="37"/>
      <c r="AH67" s="37">
        <f>100*(AH57-AH56)/AH56</f>
        <v>-79.649455481238576</v>
      </c>
      <c r="AI67" s="37">
        <f>100*(AI57-AI56)/AI56</f>
        <v>28.46643910198291</v>
      </c>
      <c r="AJ67" s="37"/>
      <c r="AK67" s="37"/>
      <c r="AL67" s="37">
        <f>100*(AL57-AL56)/AL56</f>
        <v>-72.6923802452296</v>
      </c>
      <c r="AM67" s="37">
        <f>100*(AM57-AM56)/AM56</f>
        <v>-35.634026476860598</v>
      </c>
      <c r="AN67" s="37">
        <f>100*(AN57-AN55)/AN55</f>
        <v>42.232623404892244</v>
      </c>
      <c r="AO67" s="37">
        <f>100*(AO57-AO56)/AO56</f>
        <v>8.0946972200140426</v>
      </c>
      <c r="AP67" s="37">
        <f>100*(AP57-AP56)/AP56</f>
        <v>-74.411093174977736</v>
      </c>
      <c r="AQ67" s="37">
        <f>100*(AQ57-AQ55)/AQ55</f>
        <v>0.51981721055209595</v>
      </c>
      <c r="AR67" s="37">
        <f>100*(AR57-AR55)/AR55</f>
        <v>1.8037979290352988</v>
      </c>
      <c r="AS67" s="37">
        <f>100*(AS57-AS55)/AS55</f>
        <v>-1.4875137414739676</v>
      </c>
      <c r="AT67" s="37">
        <f>100*(AT57-AT56)/AT56</f>
        <v>-4.1465146959972241</v>
      </c>
      <c r="AU67" s="37">
        <f>100*(AU57-AU55)/AU55</f>
        <v>-4.3296511028197635</v>
      </c>
      <c r="AV67" s="37">
        <f>100*((AV57-AVERAGE(AV53:AV54))/AVERAGE(AV53:AV54))</f>
        <v>-0.10590982551755029</v>
      </c>
      <c r="AW67" s="37">
        <f>100*(AW57-AW55)/AW55</f>
        <v>1.4968468361329201</v>
      </c>
      <c r="AX67" s="37">
        <f>100*(AX57-AX56)/AX56</f>
        <v>-5.5834094641216483</v>
      </c>
      <c r="AZ67" s="37">
        <f>100*(AZ57-AZ56)/AZ56</f>
        <v>-68.216182441433659</v>
      </c>
      <c r="BB67" s="37">
        <f>100*(BB57-BB56)/BB56</f>
        <v>-75.731512802276555</v>
      </c>
      <c r="BC67" s="37">
        <f>100*(BC57-BC56)/BC56</f>
        <v>7.2681715937557401E-2</v>
      </c>
      <c r="BD67" s="37">
        <f>100*(BD57-BD55)/BD55</f>
        <v>-5.4779352568271218</v>
      </c>
      <c r="BE67" s="37">
        <f>100*(BE57-BE55)/BE55</f>
        <v>-0.69690331864102339</v>
      </c>
      <c r="BF67" s="37">
        <f>100*(BF57-BF56)/BF56</f>
        <v>-53.941945090176866</v>
      </c>
      <c r="BH67" s="37">
        <f>100*(BH57-BH56)/BH56</f>
        <v>119.56904381994416</v>
      </c>
      <c r="BI67" s="37">
        <f>100*(BI57-BI56)/BI56</f>
        <v>-0.45293837107376123</v>
      </c>
      <c r="BL67" s="37">
        <f>100*(BL57-BL56)/BL56</f>
        <v>-56.316487290142426</v>
      </c>
      <c r="CA67" s="37">
        <f>100*(CA55-CA57)/CA57</f>
        <v>-42.173763125147296</v>
      </c>
      <c r="CB67" s="37"/>
      <c r="CD67" s="37">
        <f>100*(CD55-CD57)/CD57</f>
        <v>-5.1961542142222248</v>
      </c>
      <c r="CE67" s="37">
        <f>100*(CE55-CE57)/CE57</f>
        <v>-2.4623424558891975</v>
      </c>
      <c r="CG67" s="37">
        <f>100*(CG55-CG57)/CG57</f>
        <v>7.5410866844952453</v>
      </c>
    </row>
    <row r="68" spans="1:88" x14ac:dyDescent="0.35">
      <c r="A68" s="38" t="str">
        <f t="shared" si="54"/>
        <v>OUZ-3, rep 2</v>
      </c>
      <c r="B68" s="38"/>
      <c r="C68" s="37">
        <f>100*(C58-C55)/C55</f>
        <v>16.085990637351561</v>
      </c>
      <c r="D68" s="37">
        <f>100*(D58-D55)/D55</f>
        <v>1.7396507355379336</v>
      </c>
      <c r="E68" s="37"/>
      <c r="F68" s="37">
        <f>100*(F58-F55)/F55</f>
        <v>-0.45391823754300326</v>
      </c>
      <c r="G68" s="37">
        <f>100*(G58-G55)/G55</f>
        <v>4.0649740628938709</v>
      </c>
      <c r="H68" s="37"/>
      <c r="I68" s="37">
        <f>100*(I58-I55)/I55</f>
        <v>-1.4007728982366809</v>
      </c>
      <c r="J68" s="37">
        <f>100*(J58-J55)/J55</f>
        <v>-3.9641682058631611</v>
      </c>
      <c r="K68" s="37"/>
      <c r="L68" s="37">
        <f>100*(L58-L55)/L55</f>
        <v>30.982914747273711</v>
      </c>
      <c r="M68" s="37">
        <f>100*(M58-M55)/M55</f>
        <v>3.4122577272003767</v>
      </c>
      <c r="N68" s="37"/>
      <c r="O68" s="37">
        <f>100*(O58-O55)/O55</f>
        <v>3.0968824130135526</v>
      </c>
      <c r="P68" s="37">
        <f>100*(P58-P55)/P55</f>
        <v>3.752942188007184</v>
      </c>
      <c r="Q68" s="37"/>
      <c r="R68" s="37">
        <f>100*(R58-R55)/R55</f>
        <v>30.556762614692691</v>
      </c>
      <c r="S68" s="37"/>
      <c r="T68" s="37">
        <f>100*(T58-T55)/T55</f>
        <v>4.2895771051747085</v>
      </c>
      <c r="U68" s="37"/>
      <c r="V68" s="37"/>
      <c r="W68" s="37">
        <f>100*(W58-W55)/W55</f>
        <v>6.7587324061580256</v>
      </c>
      <c r="X68" s="37"/>
      <c r="Y68" s="37">
        <f>100*(Y58-Y55)/Y55</f>
        <v>10.167290751843433</v>
      </c>
      <c r="Z68" s="37"/>
      <c r="AA68" s="37">
        <f>100*(AA58-AA55)/AA55</f>
        <v>5.7374004184091207</v>
      </c>
      <c r="AB68" s="37" t="str">
        <f t="shared" si="55"/>
        <v>OUZ-3, rep 2</v>
      </c>
      <c r="AC68" s="37"/>
      <c r="AE68" s="37">
        <f>100*(AE58-AE56)/AE56</f>
        <v>-71.729989727407997</v>
      </c>
      <c r="AF68" s="37">
        <f>100*(AF58-AF56)/AF56</f>
        <v>-69.794660050781729</v>
      </c>
      <c r="AG68" s="37"/>
      <c r="AH68" s="37">
        <f>100*(AH58-AH56)/AH56</f>
        <v>-80.26477314051823</v>
      </c>
      <c r="AI68" s="37">
        <f>100*(AI58-AI56)/AI56</f>
        <v>6.8750329172888964</v>
      </c>
      <c r="AJ68" s="37"/>
      <c r="AK68" s="37"/>
      <c r="AL68" s="37">
        <f>100*(AL58-AL56)/AL56</f>
        <v>-64.757028355411663</v>
      </c>
      <c r="AM68" s="37">
        <f>100*(AM58-AM56)/AM56</f>
        <v>-54.903792638767747</v>
      </c>
      <c r="AN68" s="37">
        <f>100*(AN58-AN55)/AN55</f>
        <v>16.411374021730587</v>
      </c>
      <c r="AO68" s="37">
        <f>100*(AO58-AO56)/AO56</f>
        <v>3.6833115850240121</v>
      </c>
      <c r="AP68" s="37">
        <f>100*(AP58-AP56)/AP56</f>
        <v>-75.68926757222583</v>
      </c>
      <c r="AQ68" s="37">
        <f>100*(AQ58-AQ55)/AQ55</f>
        <v>4.5331206263692554</v>
      </c>
      <c r="AR68" s="37">
        <f>100*(AR58-AR55)/AR55</f>
        <v>6.943192445208842</v>
      </c>
      <c r="AS68" s="37">
        <f>100*(AS58-AS55)/AS55</f>
        <v>14.081134124458723</v>
      </c>
      <c r="AT68" s="37">
        <f>100*(AT58-AT56)/AT56</f>
        <v>-3.9035077516938808</v>
      </c>
      <c r="AU68" s="37">
        <f>100*(AU58-AU55)/AU55</f>
        <v>-10.135492696621188</v>
      </c>
      <c r="AV68" s="37">
        <f>100*((AV58-AVERAGE(AV53:AV54))/AVERAGE(AV53:AV54))</f>
        <v>7.3487829443116031</v>
      </c>
      <c r="AW68" s="37">
        <f>100*(AW58-AW55)/AW55</f>
        <v>20.952564150398651</v>
      </c>
      <c r="AX68" s="37">
        <f>100*(AX58-AX56)/AX56</f>
        <v>-23.582514108806624</v>
      </c>
      <c r="AZ68" s="37" t="e">
        <f>100*(AZ58-AZ56)/AZ56</f>
        <v>#VALUE!</v>
      </c>
      <c r="BB68" s="37">
        <f>100*(BB58-BB56)/BB56</f>
        <v>-75.226742329431517</v>
      </c>
      <c r="BC68" s="37">
        <f>100*(BC58-BC56)/BC56</f>
        <v>26.717888747170633</v>
      </c>
      <c r="BD68" s="37">
        <f>100*(BD58-BD55)/BD55</f>
        <v>0.53418455961922695</v>
      </c>
      <c r="BE68" s="37">
        <f>100*(BE58-BE55)/BE55</f>
        <v>2.6878312396046953</v>
      </c>
      <c r="BF68" s="37">
        <f>100*(BF58-BF56)/BF56</f>
        <v>-65.122605233688105</v>
      </c>
      <c r="BH68" s="37">
        <f>100*(BH58-BH56)/BH56</f>
        <v>-7.9996505165470611</v>
      </c>
      <c r="BI68" s="37">
        <f>100*(BI58-BI56)/BI56</f>
        <v>651.2577476884602</v>
      </c>
      <c r="BL68" s="37">
        <f>100*(BL58-BL56)/BL56</f>
        <v>-92.103834826471854</v>
      </c>
      <c r="CA68" s="37">
        <f>100*(CA55-CA58)/CA58</f>
        <v>-33.008576835521851</v>
      </c>
      <c r="CB68" s="37"/>
      <c r="CD68" s="37">
        <f>100*(CD55-CD58)/CD58</f>
        <v>-7.4543971679091499</v>
      </c>
      <c r="CE68" s="37">
        <f>100*(CE55-CE58)/CE58</f>
        <v>-4.5921463895267376</v>
      </c>
      <c r="CG68" s="37">
        <f>100*(CG55-CG58)/CG58</f>
        <v>5.5175768683038902</v>
      </c>
    </row>
    <row r="69" spans="1:88" x14ac:dyDescent="0.35">
      <c r="A69" s="38" t="str">
        <f t="shared" si="54"/>
        <v>OUZ-4, rep 2</v>
      </c>
      <c r="B69" s="38"/>
      <c r="C69" s="37">
        <f>100*(C59-C55)/C55</f>
        <v>40.696766190422935</v>
      </c>
      <c r="D69" s="37">
        <f>100*(D59-D55)/D55</f>
        <v>-2.6420485292277025</v>
      </c>
      <c r="E69" s="37"/>
      <c r="F69" s="37">
        <f>100*(F59-F55)/F55</f>
        <v>-5.2216744299953675</v>
      </c>
      <c r="G69" s="37">
        <f>100*(G59-G55)/G55</f>
        <v>-7.9423432129198277</v>
      </c>
      <c r="H69" s="37"/>
      <c r="I69" s="37">
        <f>100*(I59-I55)/I55</f>
        <v>10.001719953074785</v>
      </c>
      <c r="J69" s="37">
        <f>100*(J59-J55)/J55</f>
        <v>-4.2754613561781856</v>
      </c>
      <c r="K69" s="37"/>
      <c r="L69" s="37">
        <f>100*(L59-L55)/L55</f>
        <v>15.129309105419578</v>
      </c>
      <c r="M69" s="37">
        <f>100*(M59-M55)/M55</f>
        <v>-0.33758054369485546</v>
      </c>
      <c r="N69" s="37"/>
      <c r="O69" s="37">
        <f>100*(O59-O55)/O55</f>
        <v>-2.4950940899220764</v>
      </c>
      <c r="P69" s="37">
        <f>100*(P59-P55)/P55</f>
        <v>1.5554646859701668</v>
      </c>
      <c r="Q69" s="37"/>
      <c r="R69" s="37">
        <f>100*(R59-R55)/R55</f>
        <v>38.850351478756373</v>
      </c>
      <c r="S69" s="37"/>
      <c r="T69" s="37">
        <f>100*(T59-T55)/T55</f>
        <v>0.12447994082702513</v>
      </c>
      <c r="U69" s="37"/>
      <c r="V69" s="37"/>
      <c r="W69" s="37">
        <f>100*(W59-W55)/W55</f>
        <v>0.89860494922354639</v>
      </c>
      <c r="X69" s="37"/>
      <c r="Y69" s="37">
        <f>100*(Y59-Y55)/Y55</f>
        <v>6.9275615487633733</v>
      </c>
      <c r="Z69" s="37"/>
      <c r="AA69" s="37">
        <f>100*(AA59-AA55)/AA55</f>
        <v>2.6414806940132669</v>
      </c>
      <c r="AB69" s="37" t="str">
        <f t="shared" si="55"/>
        <v>OUZ-4, rep 2</v>
      </c>
      <c r="AC69" s="37"/>
      <c r="AE69" s="37">
        <f>100*(AE59-AE56)/AE56</f>
        <v>-81.132934471241001</v>
      </c>
      <c r="AF69" s="37">
        <f>100*(AF59-AF56)/AF56</f>
        <v>-76.104538728751905</v>
      </c>
      <c r="AG69" s="37"/>
      <c r="AH69" s="37">
        <f>100*(AH59-AH56)/AH56</f>
        <v>-87.30496405304585</v>
      </c>
      <c r="AI69" s="37">
        <f>100*(AI59-AI56)/AI56</f>
        <v>55.880650172440731</v>
      </c>
      <c r="AJ69" s="37"/>
      <c r="AK69" s="37"/>
      <c r="AL69" s="37">
        <f>100*(AL59-AL56)/AL56</f>
        <v>-72.637933943545676</v>
      </c>
      <c r="AM69" s="37">
        <f>100*(AM59-AM56)/AM56</f>
        <v>-5.4442764287853544E-2</v>
      </c>
      <c r="AN69" s="37">
        <f>100*(AN59-AN55)/AN55</f>
        <v>42.7755615601708</v>
      </c>
      <c r="AO69" s="37">
        <f>100*(AO59-AO56)/AO56</f>
        <v>5.5932093417816757</v>
      </c>
      <c r="AP69" s="37">
        <f>100*(AP59-AP56)/AP56</f>
        <v>-77.998571429247619</v>
      </c>
      <c r="AQ69" s="37">
        <f>100*(AQ59-AQ55)/AQ55</f>
        <v>2.9728733199563777</v>
      </c>
      <c r="AR69" s="37">
        <f>100*(AR59-AR55)/AR55</f>
        <v>3.0759991237932045</v>
      </c>
      <c r="AS69" s="37">
        <f>100*(AS59-AS55)/AS55</f>
        <v>-3.5790406394033432</v>
      </c>
      <c r="AT69" s="37">
        <f>100*(AT59-AT56)/AT56</f>
        <v>-4.2710412280831571</v>
      </c>
      <c r="AU69" s="37">
        <f>100*(AU59-AU55)/AU55</f>
        <v>-6.5493759433912837</v>
      </c>
      <c r="AV69" s="37">
        <f>100*((AV59-AVERAGE(AV53:AV54))/AVERAGE(AV53:AV54))</f>
        <v>2.3145150851953886E-2</v>
      </c>
      <c r="AW69" s="37">
        <f>100*(AW59-AW55)/AW55</f>
        <v>2.0234597292052747</v>
      </c>
      <c r="AX69" s="37">
        <f>100*(AX59-AX56)/AX56</f>
        <v>-5.4440166144224378</v>
      </c>
      <c r="AZ69" s="37">
        <f>100*(AZ59-AZ56)/AZ56</f>
        <v>2.8316091176973548</v>
      </c>
      <c r="BB69" s="37">
        <f>100*(BB59-BB56)/BB56</f>
        <v>-79.985825738291439</v>
      </c>
      <c r="BC69" s="37">
        <f>100*(BC59-BC56)/BC56</f>
        <v>8.2450866486722809</v>
      </c>
      <c r="BD69" s="37">
        <f>100*(BD59-BD55)/BD55</f>
        <v>-4.98905009672161</v>
      </c>
      <c r="BE69" s="37">
        <f>100*(BE59-BE55)/BE55</f>
        <v>-1.8398231082321588</v>
      </c>
      <c r="BF69" s="37">
        <f>100*(BF59-BF56)/BF56</f>
        <v>62.419597697544994</v>
      </c>
      <c r="BH69" s="37">
        <f>100*(BH59-BH56)/BH56</f>
        <v>-17.607242409575878</v>
      </c>
      <c r="BI69" s="37">
        <f>100*(BI59-BI56)/BI56</f>
        <v>124.24075095405694</v>
      </c>
      <c r="BL69" s="37">
        <f>100*(BL59-BL56)/BL56</f>
        <v>117.68036334970584</v>
      </c>
      <c r="CA69" s="37">
        <f>100*(CA55-CA59)/CA59</f>
        <v>-38.879742818159798</v>
      </c>
      <c r="CB69" s="37"/>
      <c r="CD69" s="37">
        <f>100*(CD55-CD59)/CD59</f>
        <v>-1.4867410146603119</v>
      </c>
      <c r="CE69" s="37">
        <f>100*(CE55-CE59)/CE59</f>
        <v>2.2187052917230403</v>
      </c>
      <c r="CG69" s="37">
        <f>100*(CG55-CG59)/CG59</f>
        <v>2.9203104186218733</v>
      </c>
    </row>
    <row r="70" spans="1:88" x14ac:dyDescent="0.35">
      <c r="AB70" t="s">
        <v>167</v>
      </c>
      <c r="AC70" t="s">
        <v>168</v>
      </c>
    </row>
    <row r="72" spans="1:88" x14ac:dyDescent="0.35">
      <c r="A72" s="39" t="s">
        <v>176</v>
      </c>
    </row>
    <row r="73" spans="1:88" x14ac:dyDescent="0.35">
      <c r="C73" s="5" t="str">
        <f>C52</f>
        <v>Cr (ppm)</v>
      </c>
      <c r="D73" s="5" t="str">
        <f>D52</f>
        <v>Co (mg/g)</v>
      </c>
      <c r="E73" s="5" t="str">
        <f>F52</f>
        <v>Ni (mg/g)</v>
      </c>
      <c r="F73" s="5" t="s">
        <v>105</v>
      </c>
      <c r="G73" s="5" t="str">
        <f>I52</f>
        <v>Ga (ppm)</v>
      </c>
      <c r="H73" s="5" t="str">
        <f>J52</f>
        <v>Ge (ppm)</v>
      </c>
      <c r="I73" s="5" t="str">
        <f>L52</f>
        <v>As (ppm)</v>
      </c>
      <c r="J73" s="5" t="str">
        <f>M52</f>
        <v>Ru (ppm)</v>
      </c>
      <c r="K73" s="5" t="str">
        <f>O52</f>
        <v>Rh (ppm)</v>
      </c>
      <c r="L73" s="5" t="str">
        <f>P52</f>
        <v>Pd (ppm)</v>
      </c>
      <c r="M73" s="5" t="str">
        <f>R52</f>
        <v>W (ppm)</v>
      </c>
      <c r="N73" t="s">
        <v>113</v>
      </c>
      <c r="O73" s="5" t="str">
        <f>W52</f>
        <v>Ir (ppm)</v>
      </c>
      <c r="P73" s="5" t="str">
        <f>Y52</f>
        <v>Pt (ppm)</v>
      </c>
      <c r="Q73" s="5" t="str">
        <f>AA52</f>
        <v>Au (ppm)</v>
      </c>
      <c r="R73" s="6" t="s">
        <v>177</v>
      </c>
      <c r="S73" s="6" t="s">
        <v>178</v>
      </c>
      <c r="T73" s="6" t="s">
        <v>179</v>
      </c>
      <c r="U73" s="6" t="s">
        <v>180</v>
      </c>
      <c r="V73" s="6" t="s">
        <v>181</v>
      </c>
      <c r="W73" s="6" t="s">
        <v>182</v>
      </c>
      <c r="X73" s="6" t="str">
        <f>AO52</f>
        <v>Fe (mg/g)</v>
      </c>
      <c r="Y73" s="6" t="s">
        <v>183</v>
      </c>
      <c r="Z73" s="6" t="s">
        <v>184</v>
      </c>
      <c r="AA73" s="6" t="s">
        <v>185</v>
      </c>
      <c r="AB73" s="68" t="s">
        <v>186</v>
      </c>
      <c r="AC73" s="68" t="s">
        <v>187</v>
      </c>
      <c r="AD73" s="6" t="s">
        <v>188</v>
      </c>
      <c r="AE73" s="6" t="s">
        <v>189</v>
      </c>
      <c r="AF73" s="68" t="s">
        <v>190</v>
      </c>
      <c r="AG73" s="67" t="s">
        <v>191</v>
      </c>
      <c r="AH73" s="6" t="s">
        <v>192</v>
      </c>
      <c r="AI73" s="54" t="s">
        <v>211</v>
      </c>
      <c r="AL73" s="5"/>
      <c r="AM73" s="5"/>
      <c r="BM73" s="5"/>
      <c r="BN73" s="5"/>
      <c r="BO73" s="5"/>
      <c r="BP73" s="5"/>
      <c r="BQ73" s="5"/>
      <c r="BR73" s="5"/>
      <c r="BS73" s="5"/>
      <c r="BT73" s="5"/>
      <c r="BU73" s="5"/>
      <c r="BV73" s="5"/>
      <c r="BW73" s="5"/>
      <c r="BX73" s="5"/>
      <c r="BY73" s="5"/>
      <c r="BZ73" s="5"/>
      <c r="CA73" s="5"/>
      <c r="CB73" s="5"/>
      <c r="CC73" s="5"/>
      <c r="CD73" s="5"/>
      <c r="CE73" s="5"/>
      <c r="CF73" s="5"/>
      <c r="CG73" s="5"/>
      <c r="CH73" s="5"/>
      <c r="CI73" s="5"/>
      <c r="CJ73" s="5"/>
    </row>
    <row r="74" spans="1:88" x14ac:dyDescent="0.35">
      <c r="A74" t="s">
        <v>124</v>
      </c>
      <c r="C74" s="9">
        <f>C55</f>
        <v>16.190981595563404</v>
      </c>
      <c r="D74" s="9">
        <f>D55</f>
        <v>7.1524041847155262</v>
      </c>
      <c r="E74" s="9">
        <f>F55</f>
        <v>198.74690065751588</v>
      </c>
      <c r="F74" s="9">
        <f>G55</f>
        <v>456.56945982311191</v>
      </c>
      <c r="G74" s="9">
        <f>I55</f>
        <v>50.329807343517352</v>
      </c>
      <c r="H74" s="9">
        <f>J55</f>
        <v>100.24455083178091</v>
      </c>
      <c r="I74" s="9">
        <f>L55</f>
        <v>13.928619358125198</v>
      </c>
      <c r="J74" s="9">
        <f>M55</f>
        <v>2.146222654203509</v>
      </c>
      <c r="K74" s="9">
        <f>O55</f>
        <v>0.61683647785302753</v>
      </c>
      <c r="L74" s="9">
        <f>P55</f>
        <v>4.0289274148514265</v>
      </c>
      <c r="M74" s="9">
        <f>R55</f>
        <v>0.45417912847616937</v>
      </c>
      <c r="N74" s="65">
        <f>T55</f>
        <v>3.646751416750544E-2</v>
      </c>
      <c r="O74" s="9">
        <f>W55</f>
        <v>0.43252917577441691</v>
      </c>
      <c r="P74" s="9">
        <f>Y55</f>
        <v>3.1028716191662546</v>
      </c>
      <c r="Q74" s="9">
        <f>AA55</f>
        <v>1.341959515490037</v>
      </c>
      <c r="R74" s="5" t="s">
        <v>175</v>
      </c>
      <c r="S74" s="5" t="s">
        <v>175</v>
      </c>
      <c r="T74" s="5" t="s">
        <v>175</v>
      </c>
      <c r="U74" s="5" t="s">
        <v>175</v>
      </c>
      <c r="V74" s="5" t="s">
        <v>175</v>
      </c>
      <c r="W74" s="5" t="s">
        <v>175</v>
      </c>
      <c r="X74" s="5">
        <v>800</v>
      </c>
      <c r="Y74" s="5" t="s">
        <v>175</v>
      </c>
      <c r="Z74" s="5" t="s">
        <v>175</v>
      </c>
      <c r="AA74" s="5" t="s">
        <v>175</v>
      </c>
      <c r="AB74" s="5" t="s">
        <v>175</v>
      </c>
      <c r="AC74" s="5" t="s">
        <v>175</v>
      </c>
      <c r="AD74" s="5">
        <v>10</v>
      </c>
      <c r="AE74" s="5" t="s">
        <v>175</v>
      </c>
      <c r="AF74" s="5" t="s">
        <v>175</v>
      </c>
      <c r="AG74" s="5">
        <v>0.28000000000000003</v>
      </c>
      <c r="AH74" s="5" t="s">
        <v>175</v>
      </c>
      <c r="AL74" s="5"/>
      <c r="AM74" s="5"/>
      <c r="BM74" s="5"/>
      <c r="BN74" s="5"/>
      <c r="BO74" s="5"/>
      <c r="BP74" s="5"/>
      <c r="BQ74" s="5"/>
      <c r="BR74" s="5"/>
      <c r="BS74" s="5"/>
      <c r="BT74" s="5"/>
      <c r="BU74" s="5"/>
      <c r="BV74" s="5"/>
      <c r="BW74" s="5"/>
      <c r="BX74" s="5"/>
      <c r="BY74" s="5"/>
      <c r="BZ74" s="5"/>
      <c r="CA74" s="5"/>
      <c r="CB74" s="5"/>
      <c r="CC74" s="5"/>
      <c r="CD74" s="5"/>
      <c r="CE74" s="5"/>
      <c r="CF74" s="5"/>
      <c r="CG74" s="5"/>
      <c r="CH74" s="5"/>
      <c r="CI74" s="5"/>
      <c r="CJ74" s="5"/>
    </row>
    <row r="75" spans="1:88" x14ac:dyDescent="0.35">
      <c r="A75" s="38" t="s">
        <v>194</v>
      </c>
      <c r="C75" s="9">
        <f t="shared" ref="C75:D78" si="56">C56</f>
        <v>18.61514092830328</v>
      </c>
      <c r="D75" s="9">
        <f t="shared" si="56"/>
        <v>7.5659444708729238</v>
      </c>
      <c r="E75" s="9">
        <f t="shared" ref="E75:F78" si="57">F56</f>
        <v>206.2498509773157</v>
      </c>
      <c r="F75" s="9">
        <f t="shared" si="57"/>
        <v>449.21834862045029</v>
      </c>
      <c r="G75" s="9">
        <f t="shared" ref="G75:G78" si="58">I56</f>
        <v>50.161259183670424</v>
      </c>
      <c r="H75" s="9">
        <f>J56</f>
        <v>93.425111847669513</v>
      </c>
      <c r="I75" s="9">
        <f>L56</f>
        <v>15.565751748771067</v>
      </c>
      <c r="J75" s="9">
        <f t="shared" ref="J75:J77" si="59">M56</f>
        <v>2.2893784069939818</v>
      </c>
      <c r="K75" s="9">
        <f t="shared" ref="K75:K78" si="60">O56</f>
        <v>0.65466947821567278</v>
      </c>
      <c r="L75" s="9">
        <f t="shared" ref="L75:L78" si="61">P56</f>
        <v>4.4256247114523886</v>
      </c>
      <c r="M75" s="9">
        <f t="shared" ref="M75:M78" si="62">R56</f>
        <v>1.1030185736002673</v>
      </c>
      <c r="N75" s="65">
        <f t="shared" ref="N75:N78" si="63">T56</f>
        <v>3.8886644893116308E-2</v>
      </c>
      <c r="O75" s="9">
        <f>W56</f>
        <v>0.47455453024961664</v>
      </c>
      <c r="P75" s="9">
        <f>Y56</f>
        <v>3.5105652774315375</v>
      </c>
      <c r="Q75" s="9">
        <f>AA56</f>
        <v>1.4876952760042095</v>
      </c>
      <c r="R75" s="9">
        <f t="shared" ref="R75:S78" si="64">AE56</f>
        <v>528.98953831122242</v>
      </c>
      <c r="S75" s="9">
        <f t="shared" si="64"/>
        <v>861.87270328470254</v>
      </c>
      <c r="T75" s="9">
        <f t="shared" ref="T75:U78" si="65">AH56</f>
        <v>369.39868794727784</v>
      </c>
      <c r="U75" s="9">
        <f t="shared" si="65"/>
        <v>831.46759086523105</v>
      </c>
      <c r="V75" s="9">
        <f t="shared" ref="V75:W78" si="66">AL56</f>
        <v>53.182979215894306</v>
      </c>
      <c r="W75" s="9">
        <f t="shared" si="66"/>
        <v>2.5188906019415649</v>
      </c>
      <c r="X75" s="9">
        <f t="shared" ref="X75:Y78" si="67">AO56</f>
        <v>766.9715936235724</v>
      </c>
      <c r="Y75" s="9">
        <f t="shared" si="67"/>
        <v>98.418016482695094</v>
      </c>
      <c r="Z75" s="9">
        <f>AT56</f>
        <v>4.9758659182095597</v>
      </c>
      <c r="AA75" s="9">
        <f>AX56</f>
        <v>8.713306032222869</v>
      </c>
      <c r="AB75" s="9">
        <f>AZ56</f>
        <v>0.42542321895411883</v>
      </c>
      <c r="AC75" s="9">
        <f t="shared" ref="AC75:AD78" si="68">BB56</f>
        <v>0.60830116907158971</v>
      </c>
      <c r="AD75" s="9">
        <f t="shared" si="68"/>
        <v>12.833331271554956</v>
      </c>
      <c r="AE75" s="9">
        <f>BF56</f>
        <v>0.51600181651440868</v>
      </c>
      <c r="AF75" s="9">
        <f t="shared" ref="AF75:AG78" si="69">BH56</f>
        <v>2.5654178834797801</v>
      </c>
      <c r="AG75" s="9">
        <f t="shared" si="69"/>
        <v>0.45980460016538544</v>
      </c>
      <c r="AH75" s="9">
        <f>BL56</f>
        <v>11.716827261464653</v>
      </c>
      <c r="AL75" s="9"/>
      <c r="AM75" s="9"/>
      <c r="BM75" s="9"/>
      <c r="BN75" s="9"/>
      <c r="BO75" s="9"/>
      <c r="BP75" s="9"/>
      <c r="BQ75" s="9"/>
      <c r="BR75" s="9"/>
      <c r="BS75" s="9"/>
      <c r="BT75" s="9"/>
      <c r="BU75" s="9"/>
      <c r="BV75" s="9"/>
      <c r="BW75" s="9"/>
      <c r="BX75" s="9"/>
      <c r="BY75" s="9"/>
      <c r="BZ75" s="9"/>
      <c r="CA75" s="9"/>
      <c r="CB75" s="9"/>
      <c r="CC75" s="9"/>
      <c r="CD75" s="9"/>
      <c r="CE75" s="9"/>
      <c r="CF75" s="9"/>
      <c r="CG75" s="9"/>
      <c r="CH75" s="9"/>
      <c r="CI75" s="9"/>
      <c r="CJ75" s="9"/>
    </row>
    <row r="76" spans="1:88" x14ac:dyDescent="0.35">
      <c r="A76" s="38" t="s">
        <v>195</v>
      </c>
      <c r="C76" s="9">
        <f t="shared" si="56"/>
        <v>23.062962106651963</v>
      </c>
      <c r="D76" s="9">
        <f t="shared" si="56"/>
        <v>7.0427646139103386</v>
      </c>
      <c r="E76" s="9">
        <f t="shared" si="57"/>
        <v>189.63245670039831</v>
      </c>
      <c r="F76" s="9">
        <f t="shared" si="57"/>
        <v>412.44524350447091</v>
      </c>
      <c r="G76" s="9">
        <f t="shared" si="58"/>
        <v>53.199181322256749</v>
      </c>
      <c r="H76" s="9">
        <f t="shared" ref="H76:H78" si="70">J57</f>
        <v>97.164939368270694</v>
      </c>
      <c r="I76" s="9">
        <f t="shared" ref="I76:I78" si="71">L57</f>
        <v>14.919463686521489</v>
      </c>
      <c r="J76" s="9">
        <f t="shared" si="59"/>
        <v>2.1465071636998183</v>
      </c>
      <c r="K76" s="9">
        <f t="shared" si="60"/>
        <v>0.6291334069468445</v>
      </c>
      <c r="L76" s="9">
        <f t="shared" si="61"/>
        <v>4.1282427871977179</v>
      </c>
      <c r="M76" s="9">
        <f t="shared" si="62"/>
        <v>0.67322952568754102</v>
      </c>
      <c r="N76" s="65">
        <f t="shared" si="63"/>
        <v>3.5196499465226162E-2</v>
      </c>
      <c r="O76" s="9">
        <f>W57</f>
        <v>0.43062520905108481</v>
      </c>
      <c r="P76" s="9">
        <f>Y57</f>
        <v>3.2922412963279712</v>
      </c>
      <c r="Q76" s="9">
        <f>AA57</f>
        <v>1.3592715304048151</v>
      </c>
      <c r="R76" s="9">
        <f t="shared" si="64"/>
        <v>105.16805935606004</v>
      </c>
      <c r="S76" s="9">
        <f t="shared" si="64"/>
        <v>174.20361042937603</v>
      </c>
      <c r="T76" s="9">
        <f t="shared" si="65"/>
        <v>75.174644442431386</v>
      </c>
      <c r="U76" s="9">
        <f t="shared" si="65"/>
        <v>1068.1568062716065</v>
      </c>
      <c r="V76" s="9">
        <f t="shared" si="66"/>
        <v>14.523005738534989</v>
      </c>
      <c r="W76" s="9">
        <f t="shared" si="66"/>
        <v>1.6213084579225545</v>
      </c>
      <c r="X76" s="9">
        <f t="shared" si="67"/>
        <v>829.05562189091711</v>
      </c>
      <c r="Y76" s="9">
        <f t="shared" si="67"/>
        <v>25.1840945367919</v>
      </c>
      <c r="Z76" s="9">
        <f>AT57</f>
        <v>4.7695409066578831</v>
      </c>
      <c r="AA76" s="9">
        <f>AX57</f>
        <v>8.2268064785818549</v>
      </c>
      <c r="AB76" s="9">
        <f>AZ57</f>
        <v>0.13521573976415732</v>
      </c>
      <c r="AC76" s="9">
        <f t="shared" si="68"/>
        <v>0.14762549133974082</v>
      </c>
      <c r="AD76" s="9">
        <f t="shared" si="68"/>
        <v>12.842658756935073</v>
      </c>
      <c r="AE76" s="9">
        <f>BF57</f>
        <v>0.23766039998589114</v>
      </c>
      <c r="AF76" s="9">
        <f t="shared" si="69"/>
        <v>5.6328635167424022</v>
      </c>
      <c r="AG76" s="9">
        <f t="shared" si="69"/>
        <v>0.45772196869927412</v>
      </c>
      <c r="AH76" s="9">
        <f>BL57</f>
        <v>5.1183217259539688</v>
      </c>
      <c r="AL76" s="9"/>
      <c r="AM76" s="9"/>
      <c r="BM76" s="9"/>
      <c r="BN76" s="9"/>
      <c r="BO76" s="9"/>
      <c r="BP76" s="9"/>
      <c r="BQ76" s="9"/>
      <c r="BR76" s="9"/>
      <c r="BS76" s="9"/>
      <c r="BT76" s="9"/>
      <c r="BU76" s="9"/>
      <c r="BV76" s="9"/>
      <c r="BW76" s="9"/>
      <c r="BX76" s="9"/>
      <c r="BY76" s="9"/>
      <c r="BZ76" s="9"/>
      <c r="CA76" s="9"/>
      <c r="CB76" s="9"/>
      <c r="CC76" s="9"/>
      <c r="CD76" s="9"/>
      <c r="CE76" s="9"/>
      <c r="CF76" s="9"/>
      <c r="CG76" s="9"/>
      <c r="CH76" s="9"/>
      <c r="CI76" s="9"/>
      <c r="CJ76" s="9"/>
    </row>
    <row r="77" spans="1:88" x14ac:dyDescent="0.35">
      <c r="A77" s="38" t="s">
        <v>196</v>
      </c>
      <c r="C77" s="9">
        <f t="shared" si="56"/>
        <v>18.795461379121047</v>
      </c>
      <c r="D77" s="9">
        <f t="shared" si="56"/>
        <v>7.2768310367235758</v>
      </c>
      <c r="E77" s="9">
        <f t="shared" si="57"/>
        <v>197.84475222887994</v>
      </c>
      <c r="F77" s="9">
        <f t="shared" si="57"/>
        <v>475.12888994401607</v>
      </c>
      <c r="G77" s="9">
        <f t="shared" si="58"/>
        <v>49.624801042514626</v>
      </c>
      <c r="H77" s="9">
        <f t="shared" si="70"/>
        <v>96.270688219597119</v>
      </c>
      <c r="I77" s="9">
        <f t="shared" si="71"/>
        <v>18.244111619325391</v>
      </c>
      <c r="J77" s="9">
        <f t="shared" si="59"/>
        <v>2.2194573025644933</v>
      </c>
      <c r="K77" s="9">
        <f t="shared" si="60"/>
        <v>0.63593917825271018</v>
      </c>
      <c r="L77" s="9">
        <f t="shared" si="61"/>
        <v>4.1801307315275729</v>
      </c>
      <c r="M77" s="9">
        <f t="shared" si="62"/>
        <v>0.59296156661011257</v>
      </c>
      <c r="N77" s="65">
        <f t="shared" si="63"/>
        <v>3.8031816306061096E-2</v>
      </c>
      <c r="O77" s="9">
        <f>W58</f>
        <v>0.46176266534357063</v>
      </c>
      <c r="P77" s="9">
        <f>Y58</f>
        <v>3.4183495983433199</v>
      </c>
      <c r="Q77" s="9">
        <f>AA58</f>
        <v>1.4189531063466434</v>
      </c>
      <c r="R77" s="9">
        <f t="shared" si="64"/>
        <v>149.54539682151963</v>
      </c>
      <c r="S77" s="9">
        <f t="shared" si="64"/>
        <v>260.33157995666176</v>
      </c>
      <c r="T77" s="9">
        <f t="shared" si="65"/>
        <v>72.901669082344412</v>
      </c>
      <c r="U77" s="9">
        <f t="shared" si="65"/>
        <v>888.63126143380464</v>
      </c>
      <c r="V77" s="9">
        <f t="shared" si="66"/>
        <v>18.743262284804942</v>
      </c>
      <c r="W77" s="9">
        <f t="shared" si="66"/>
        <v>1.1359241290541593</v>
      </c>
      <c r="X77" s="9">
        <f t="shared" si="67"/>
        <v>795.22154718535273</v>
      </c>
      <c r="Y77" s="9">
        <f t="shared" si="67"/>
        <v>23.926140647830678</v>
      </c>
      <c r="Z77" s="9">
        <f>AT58</f>
        <v>4.7816326063783556</v>
      </c>
      <c r="AA77" s="9">
        <f>AX58</f>
        <v>6.6584894078304124</v>
      </c>
      <c r="AB77" s="9" t="str">
        <f>AZ58</f>
        <v>&lt;DL</v>
      </c>
      <c r="AC77" s="9">
        <f t="shared" si="68"/>
        <v>0.15069601602718533</v>
      </c>
      <c r="AD77" s="9">
        <f t="shared" si="68"/>
        <v>16.262126443244867</v>
      </c>
      <c r="AE77" s="9">
        <f>BF58</f>
        <v>0.17996799054707066</v>
      </c>
      <c r="AF77" s="9">
        <f t="shared" si="69"/>
        <v>2.3601934185123992</v>
      </c>
      <c r="AG77" s="9">
        <f t="shared" si="69"/>
        <v>3.4543176829704043</v>
      </c>
      <c r="AH77" s="9">
        <f>BL58</f>
        <v>0.9251800336622229</v>
      </c>
      <c r="AL77" s="9"/>
      <c r="AM77" s="9"/>
      <c r="BM77" s="9"/>
      <c r="BN77" s="9"/>
      <c r="BO77" s="9"/>
      <c r="BP77" s="9"/>
      <c r="BQ77" s="9"/>
      <c r="BR77" s="9"/>
      <c r="BS77" s="9"/>
      <c r="BT77" s="9"/>
      <c r="BU77" s="9"/>
      <c r="BV77" s="9"/>
      <c r="BW77" s="9"/>
      <c r="BX77" s="9"/>
      <c r="BY77" s="9"/>
      <c r="BZ77" s="9"/>
      <c r="CA77" s="9"/>
      <c r="CB77" s="9"/>
      <c r="CC77" s="9"/>
      <c r="CD77" s="9"/>
      <c r="CE77" s="9"/>
      <c r="CF77" s="9"/>
      <c r="CG77" s="9"/>
      <c r="CH77" s="9"/>
      <c r="CI77" s="9"/>
      <c r="CJ77" s="9"/>
    </row>
    <row r="78" spans="1:88" x14ac:dyDescent="0.35">
      <c r="A78" s="38" t="s">
        <v>197</v>
      </c>
      <c r="C78" s="9">
        <f t="shared" si="56"/>
        <v>22.780187519444251</v>
      </c>
      <c r="D78" s="9">
        <f t="shared" si="56"/>
        <v>6.963434195148829</v>
      </c>
      <c r="E78" s="9">
        <f t="shared" si="57"/>
        <v>188.36898456547408</v>
      </c>
      <c r="F78" s="9">
        <f t="shared" si="57"/>
        <v>420.30714631858626</v>
      </c>
      <c r="G78" s="9">
        <f t="shared" si="58"/>
        <v>55.363653726938026</v>
      </c>
      <c r="H78" s="9">
        <f t="shared" si="70"/>
        <v>95.958633799293722</v>
      </c>
      <c r="I78" s="9">
        <f t="shared" si="71"/>
        <v>16.035923234933268</v>
      </c>
      <c r="J78" s="9">
        <f>M59</f>
        <v>2.1389774240985466</v>
      </c>
      <c r="K78" s="9">
        <f t="shared" si="60"/>
        <v>0.60144582734963314</v>
      </c>
      <c r="L78" s="9">
        <f t="shared" si="61"/>
        <v>4.0915959580128112</v>
      </c>
      <c r="M78" s="9">
        <f t="shared" si="62"/>
        <v>0.63062931623231366</v>
      </c>
      <c r="N78" s="65">
        <f t="shared" si="63"/>
        <v>3.6512908907562237E-2</v>
      </c>
      <c r="O78" s="9">
        <f>W59</f>
        <v>0.43641590435476163</v>
      </c>
      <c r="P78" s="9">
        <f>Y59</f>
        <v>3.3178249603631076</v>
      </c>
      <c r="Q78" s="9">
        <f>AA59</f>
        <v>1.3774071170131803</v>
      </c>
      <c r="R78" s="9">
        <f t="shared" si="64"/>
        <v>99.804802833458012</v>
      </c>
      <c r="S78" s="9">
        <f t="shared" si="64"/>
        <v>205.94845802085513</v>
      </c>
      <c r="T78" s="9">
        <f t="shared" si="65"/>
        <v>46.895296222483921</v>
      </c>
      <c r="U78" s="9">
        <f t="shared" si="65"/>
        <v>1296.0970866138516</v>
      </c>
      <c r="V78" s="9">
        <f t="shared" si="66"/>
        <v>14.551961903843376</v>
      </c>
      <c r="W78" s="9">
        <f t="shared" si="66"/>
        <v>2.5175192482684809</v>
      </c>
      <c r="X78" s="9">
        <f t="shared" si="67"/>
        <v>809.86992044693784</v>
      </c>
      <c r="Y78" s="9">
        <f t="shared" si="67"/>
        <v>21.653369597191478</v>
      </c>
      <c r="Z78" s="9">
        <f>AT59</f>
        <v>4.7633446333886909</v>
      </c>
      <c r="AA78" s="9">
        <f>AX59</f>
        <v>8.2389522041631835</v>
      </c>
      <c r="AB78" s="9">
        <f>AZ59</f>
        <v>0.43746954161082524</v>
      </c>
      <c r="AC78" s="9">
        <f t="shared" si="68"/>
        <v>0.12174645601399842</v>
      </c>
      <c r="AD78" s="9">
        <f t="shared" si="68"/>
        <v>13.891450554805818</v>
      </c>
      <c r="AE78" s="9">
        <f>BF59</f>
        <v>0.83808807449472689</v>
      </c>
      <c r="AF78" s="9">
        <f t="shared" si="69"/>
        <v>2.1137185379168844</v>
      </c>
      <c r="AG78" s="9">
        <f t="shared" si="69"/>
        <v>1.0310692883321593</v>
      </c>
      <c r="AH78" s="9">
        <f>BL59</f>
        <v>25.505232155813644</v>
      </c>
      <c r="AL78" s="9"/>
      <c r="AM78" s="9"/>
      <c r="BM78" s="9"/>
      <c r="BN78" s="9"/>
      <c r="BO78" s="9"/>
      <c r="BP78" s="9"/>
      <c r="BQ78" s="9"/>
      <c r="BR78" s="9"/>
      <c r="BS78" s="9"/>
      <c r="BT78" s="9"/>
      <c r="BU78" s="9"/>
      <c r="BV78" s="9"/>
      <c r="BW78" s="9"/>
      <c r="BX78" s="9"/>
      <c r="BY78" s="9"/>
      <c r="BZ78" s="9"/>
      <c r="CA78" s="9"/>
      <c r="CB78" s="9"/>
      <c r="CC78" s="9"/>
      <c r="CD78" s="9"/>
      <c r="CE78" s="9"/>
      <c r="CF78" s="9"/>
      <c r="CG78" s="9"/>
      <c r="CH78" s="9"/>
      <c r="CI78" s="9"/>
      <c r="CJ78" s="9"/>
    </row>
    <row r="79" spans="1:88" x14ac:dyDescent="0.35">
      <c r="A79" s="38" t="s">
        <v>193</v>
      </c>
      <c r="C79" s="9" t="str">
        <f>C73</f>
        <v>Cr (ppm)</v>
      </c>
      <c r="D79" s="9" t="str">
        <f t="shared" ref="D79:M79" si="72">D73</f>
        <v>Co (mg/g)</v>
      </c>
      <c r="E79" s="9" t="str">
        <f t="shared" si="72"/>
        <v>Ni (mg/g)</v>
      </c>
      <c r="F79" s="9" t="str">
        <f t="shared" si="72"/>
        <v>Cu (ppm)</v>
      </c>
      <c r="G79" s="9" t="str">
        <f t="shared" si="72"/>
        <v>Ga (ppm)</v>
      </c>
      <c r="H79" s="9" t="str">
        <f t="shared" si="72"/>
        <v>Ge (ppm)</v>
      </c>
      <c r="I79" s="9" t="str">
        <f t="shared" si="72"/>
        <v>As (ppm)</v>
      </c>
      <c r="J79" s="9" t="str">
        <f t="shared" si="72"/>
        <v>Ru (ppm)</v>
      </c>
      <c r="K79" s="9" t="str">
        <f t="shared" si="72"/>
        <v>Rh (ppm)</v>
      </c>
      <c r="L79" s="9" t="str">
        <f t="shared" si="72"/>
        <v>Pd (ppm)</v>
      </c>
      <c r="M79" s="9" t="str">
        <f t="shared" si="72"/>
        <v>W (ppm)</v>
      </c>
      <c r="N79" s="65" t="str">
        <f t="shared" ref="N79:AH79" si="73">N73</f>
        <v>Re (ppm)</v>
      </c>
      <c r="O79" s="9" t="str">
        <f t="shared" si="73"/>
        <v>Ir (ppm)</v>
      </c>
      <c r="P79" s="9" t="str">
        <f t="shared" si="73"/>
        <v>Pt (ppm)</v>
      </c>
      <c r="Q79" s="9" t="str">
        <f t="shared" si="73"/>
        <v>Au (ppm)</v>
      </c>
      <c r="R79" s="9" t="str">
        <f t="shared" si="73"/>
        <v>B (ppm)</v>
      </c>
      <c r="S79" s="9" t="str">
        <f t="shared" si="73"/>
        <v>Na (ppm)</v>
      </c>
      <c r="T79" s="9" t="str">
        <f t="shared" si="73"/>
        <v>Al (ppm)</v>
      </c>
      <c r="U79" s="9" t="str">
        <f t="shared" si="73"/>
        <v>P (ppm)</v>
      </c>
      <c r="V79" s="9" t="str">
        <f t="shared" si="73"/>
        <v>Ti (ppm)</v>
      </c>
      <c r="W79" s="9" t="str">
        <f t="shared" si="73"/>
        <v>V (ppm)</v>
      </c>
      <c r="X79" s="9" t="str">
        <f t="shared" si="73"/>
        <v>Fe (mg/g)</v>
      </c>
      <c r="Y79" s="9" t="str">
        <f t="shared" si="73"/>
        <v>Mn (ppm)</v>
      </c>
      <c r="Z79" s="9" t="str">
        <f t="shared" si="73"/>
        <v>Zn (ppm)</v>
      </c>
      <c r="AA79" s="9" t="str">
        <f t="shared" si="73"/>
        <v>Se (ppm)</v>
      </c>
      <c r="AB79" s="9" t="str">
        <f t="shared" si="73"/>
        <v>Sr (ppm)</v>
      </c>
      <c r="AC79" s="9" t="str">
        <f t="shared" si="73"/>
        <v>Nb (ppm)</v>
      </c>
      <c r="AD79" s="9" t="str">
        <f t="shared" si="73"/>
        <v>Mo (ppm)</v>
      </c>
      <c r="AE79" s="9" t="str">
        <f t="shared" si="73"/>
        <v>Ag (ppm)</v>
      </c>
      <c r="AF79" s="9" t="str">
        <f t="shared" si="73"/>
        <v>Sn (ppm)</v>
      </c>
      <c r="AG79" s="9" t="str">
        <f t="shared" si="73"/>
        <v>Sb (ppm)</v>
      </c>
      <c r="AH79" s="9" t="str">
        <f t="shared" si="73"/>
        <v>Ba (ppm)</v>
      </c>
    </row>
    <row r="80" spans="1:88" x14ac:dyDescent="0.35">
      <c r="A80" s="38" t="s">
        <v>124</v>
      </c>
      <c r="C80" s="9">
        <v>0</v>
      </c>
      <c r="D80" s="9">
        <v>0</v>
      </c>
      <c r="E80" s="9">
        <v>0</v>
      </c>
      <c r="F80" s="9">
        <v>0</v>
      </c>
      <c r="G80" s="9">
        <v>0</v>
      </c>
      <c r="H80" s="9">
        <v>0</v>
      </c>
      <c r="I80" s="9">
        <v>0</v>
      </c>
      <c r="J80" s="9">
        <v>0</v>
      </c>
      <c r="K80" s="9">
        <v>0</v>
      </c>
      <c r="L80" s="9">
        <v>0</v>
      </c>
      <c r="M80" s="9">
        <v>0</v>
      </c>
      <c r="N80" s="9">
        <v>0</v>
      </c>
      <c r="O80" s="9">
        <v>0</v>
      </c>
      <c r="P80" s="9">
        <v>0</v>
      </c>
      <c r="Q80" s="9">
        <v>0</v>
      </c>
      <c r="R80" s="9">
        <v>0</v>
      </c>
      <c r="S80" s="9">
        <v>0</v>
      </c>
      <c r="T80" s="9">
        <v>0</v>
      </c>
      <c r="U80" s="9">
        <v>0</v>
      </c>
      <c r="V80" s="9">
        <v>0</v>
      </c>
      <c r="W80" s="9">
        <v>0</v>
      </c>
      <c r="X80" s="9">
        <v>0</v>
      </c>
      <c r="Y80" s="9">
        <v>0</v>
      </c>
      <c r="Z80" s="9">
        <v>0</v>
      </c>
      <c r="AA80" s="9">
        <v>0</v>
      </c>
      <c r="AB80" s="9">
        <v>0</v>
      </c>
      <c r="AC80" s="9">
        <v>0</v>
      </c>
      <c r="AD80" s="9">
        <v>0</v>
      </c>
      <c r="AE80" s="9">
        <v>0</v>
      </c>
      <c r="AF80" s="9">
        <v>0</v>
      </c>
      <c r="AG80" s="9">
        <v>0</v>
      </c>
      <c r="AH80" s="9">
        <v>0</v>
      </c>
      <c r="AI80" s="9"/>
    </row>
    <row r="81" spans="1:34" x14ac:dyDescent="0.35">
      <c r="A81" s="38" t="str">
        <f>A75</f>
        <v>Stage 1</v>
      </c>
      <c r="C81" s="38">
        <f>C66</f>
        <v>14.972281442183442</v>
      </c>
      <c r="D81" s="38">
        <f t="shared" ref="D81:D84" si="74">D66</f>
        <v>5.7818360858453834</v>
      </c>
      <c r="E81" s="38">
        <f>F66</f>
        <v>3.7751282133093671</v>
      </c>
      <c r="F81" s="38">
        <f>G66</f>
        <v>-1.6100751034704903</v>
      </c>
      <c r="G81" s="38">
        <f>I66</f>
        <v>-0.3348873535249835</v>
      </c>
      <c r="H81" s="38">
        <f>J66</f>
        <v>-6.802802673588725</v>
      </c>
      <c r="I81" s="38">
        <f>L66</f>
        <v>11.753730564048007</v>
      </c>
      <c r="J81" s="38">
        <f>M66</f>
        <v>6.6701258841944204</v>
      </c>
      <c r="K81" s="38">
        <f>O66</f>
        <v>6.1333921908003068</v>
      </c>
      <c r="L81" s="38">
        <f>P66</f>
        <v>9.8462259493347304</v>
      </c>
      <c r="M81" s="38">
        <f>R66</f>
        <v>142.85981112805416</v>
      </c>
      <c r="N81" s="38">
        <f>T66</f>
        <v>6.6336595209070959</v>
      </c>
      <c r="O81" s="38">
        <f>W66</f>
        <v>9.7161895263957412</v>
      </c>
      <c r="P81" s="38">
        <f>Y66</f>
        <v>13.139237077904969</v>
      </c>
      <c r="Q81" s="38">
        <f>AA66</f>
        <v>10.859922287667139</v>
      </c>
      <c r="R81" s="38">
        <f>AE66</f>
        <v>0</v>
      </c>
      <c r="S81" s="38">
        <f>AF66</f>
        <v>0</v>
      </c>
      <c r="T81" s="38">
        <f>AH66</f>
        <v>0</v>
      </c>
      <c r="U81" s="38">
        <f>AI66</f>
        <v>0</v>
      </c>
      <c r="V81" s="38">
        <f>AL66</f>
        <v>0</v>
      </c>
      <c r="W81" s="38">
        <f>AM66</f>
        <v>0</v>
      </c>
      <c r="X81" s="38">
        <f>AO66</f>
        <v>0</v>
      </c>
      <c r="Y81" s="38">
        <f>AP66</f>
        <v>0</v>
      </c>
      <c r="Z81" s="38">
        <f>AT66</f>
        <v>0</v>
      </c>
      <c r="AA81" s="38">
        <f>AX66</f>
        <v>0</v>
      </c>
      <c r="AB81" s="38">
        <f>AZ66</f>
        <v>0</v>
      </c>
      <c r="AC81" s="38">
        <f>BB66</f>
        <v>0</v>
      </c>
      <c r="AD81" s="38">
        <f>BC66</f>
        <v>0</v>
      </c>
      <c r="AE81" s="38">
        <f>BF66</f>
        <v>0</v>
      </c>
      <c r="AF81" s="38">
        <f>BH66</f>
        <v>0</v>
      </c>
      <c r="AG81" s="38">
        <f>BI66</f>
        <v>0</v>
      </c>
      <c r="AH81" s="38">
        <f>BL66</f>
        <v>0</v>
      </c>
    </row>
    <row r="82" spans="1:34" x14ac:dyDescent="0.35">
      <c r="A82" s="38" t="str">
        <f t="shared" ref="A82:A84" si="75">A76</f>
        <v>Stage 2</v>
      </c>
      <c r="C82" s="38">
        <f t="shared" ref="C82:D84" si="76">C67</f>
        <v>42.443260592499193</v>
      </c>
      <c r="D82" s="38">
        <f t="shared" si="76"/>
        <v>-1.5329051319482767</v>
      </c>
      <c r="E82" s="38">
        <f t="shared" ref="E82:F84" si="77">F67</f>
        <v>-4.5859552662024861</v>
      </c>
      <c r="F82" s="38">
        <f t="shared" si="77"/>
        <v>-9.6642943081948562</v>
      </c>
      <c r="G82" s="38">
        <f t="shared" ref="G82:G84" si="78">I67</f>
        <v>5.7011423849787128</v>
      </c>
      <c r="H82" s="38">
        <f t="shared" ref="H82:H84" si="79">J67</f>
        <v>-3.072098620779971</v>
      </c>
      <c r="I82" s="38">
        <f t="shared" ref="I82:I84" si="80">L67</f>
        <v>7.113729673560834</v>
      </c>
      <c r="J82" s="38">
        <f t="shared" ref="J82:J84" si="81">M67</f>
        <v>1.3256289870581972E-2</v>
      </c>
      <c r="K82" s="38">
        <f t="shared" ref="K82:K84" si="82">O67</f>
        <v>1.9935476476063616</v>
      </c>
      <c r="L82" s="38">
        <f t="shared" ref="L82:L84" si="83">P67</f>
        <v>2.4650573743323152</v>
      </c>
      <c r="M82" s="38">
        <f t="shared" ref="M82:M84" si="84">R67</f>
        <v>48.229956745549821</v>
      </c>
      <c r="N82" s="38">
        <f t="shared" ref="N82:N84" si="85">T67</f>
        <v>-3.4853340878710655</v>
      </c>
      <c r="O82" s="38">
        <f t="shared" ref="O82:O84" si="86">W67</f>
        <v>-0.44019382505773402</v>
      </c>
      <c r="P82" s="38">
        <f t="shared" ref="P82:P84" si="87">Y67</f>
        <v>6.1030458363791551</v>
      </c>
      <c r="Q82" s="38">
        <f t="shared" ref="Q82:Q84" si="88">AA67</f>
        <v>1.2900549319817838</v>
      </c>
      <c r="R82" s="38">
        <f t="shared" ref="R82:R84" si="89">AE67</f>
        <v>-80.119066306716618</v>
      </c>
      <c r="S82" s="38">
        <f t="shared" ref="S82:S84" si="90">AF67</f>
        <v>-79.787779591410114</v>
      </c>
      <c r="T82" s="38">
        <f t="shared" ref="T82:T84" si="91">AH67</f>
        <v>-79.649455481238576</v>
      </c>
      <c r="U82" s="38">
        <f t="shared" ref="U82:U84" si="92">AI67</f>
        <v>28.46643910198291</v>
      </c>
      <c r="V82" s="38">
        <f t="shared" ref="V82:V84" si="93">AL67</f>
        <v>-72.6923802452296</v>
      </c>
      <c r="W82" s="38">
        <f t="shared" ref="W82:W84" si="94">AM67</f>
        <v>-35.634026476860598</v>
      </c>
      <c r="X82" s="38">
        <f t="shared" ref="X82:X84" si="95">AO67</f>
        <v>8.0946972200140426</v>
      </c>
      <c r="Y82" s="38">
        <f t="shared" ref="Y82:Y84" si="96">AP67</f>
        <v>-74.411093174977736</v>
      </c>
      <c r="Z82" s="38">
        <f t="shared" ref="Z82:Z84" si="97">AT67</f>
        <v>-4.1465146959972241</v>
      </c>
      <c r="AA82" s="38">
        <f t="shared" ref="AA82:AA84" si="98">AX67</f>
        <v>-5.5834094641216483</v>
      </c>
      <c r="AB82" s="38">
        <f t="shared" ref="AB82:AB84" si="99">AZ67</f>
        <v>-68.216182441433659</v>
      </c>
      <c r="AC82" s="38">
        <f t="shared" ref="AC82:AC84" si="100">BB67</f>
        <v>-75.731512802276555</v>
      </c>
      <c r="AD82" s="38">
        <f t="shared" ref="AD82:AD84" si="101">BC67</f>
        <v>7.2681715937557401E-2</v>
      </c>
      <c r="AE82" s="38">
        <f t="shared" ref="AE82:AE84" si="102">BF67</f>
        <v>-53.941945090176866</v>
      </c>
      <c r="AF82" s="38">
        <f t="shared" ref="AF82:AF84" si="103">BH67</f>
        <v>119.56904381994416</v>
      </c>
      <c r="AG82" s="38">
        <f t="shared" ref="AG82:AG84" si="104">BI67</f>
        <v>-0.45293837107376123</v>
      </c>
      <c r="AH82" s="38">
        <f t="shared" ref="AH82:AH84" si="105">BL67</f>
        <v>-56.316487290142426</v>
      </c>
    </row>
    <row r="83" spans="1:34" x14ac:dyDescent="0.35">
      <c r="A83" s="38" t="str">
        <f t="shared" si="75"/>
        <v>Stage 3</v>
      </c>
      <c r="C83" s="38">
        <f t="shared" si="76"/>
        <v>16.085990637351561</v>
      </c>
      <c r="D83" s="38">
        <f t="shared" si="74"/>
        <v>1.7396507355379336</v>
      </c>
      <c r="E83" s="38">
        <f t="shared" si="77"/>
        <v>-0.45391823754300326</v>
      </c>
      <c r="F83" s="38">
        <f t="shared" si="77"/>
        <v>4.0649740628938709</v>
      </c>
      <c r="G83" s="38">
        <f t="shared" si="78"/>
        <v>-1.4007728982366809</v>
      </c>
      <c r="H83" s="38">
        <f t="shared" si="79"/>
        <v>-3.9641682058631611</v>
      </c>
      <c r="I83" s="38">
        <f t="shared" si="80"/>
        <v>30.982914747273711</v>
      </c>
      <c r="J83" s="38">
        <f t="shared" si="81"/>
        <v>3.4122577272003767</v>
      </c>
      <c r="K83" s="38">
        <f t="shared" si="82"/>
        <v>3.0968824130135526</v>
      </c>
      <c r="L83" s="38">
        <f t="shared" si="83"/>
        <v>3.752942188007184</v>
      </c>
      <c r="M83" s="38">
        <f t="shared" si="84"/>
        <v>30.556762614692691</v>
      </c>
      <c r="N83" s="38">
        <f t="shared" si="85"/>
        <v>4.2895771051747085</v>
      </c>
      <c r="O83" s="38">
        <f t="shared" si="86"/>
        <v>6.7587324061580256</v>
      </c>
      <c r="P83" s="38">
        <f t="shared" si="87"/>
        <v>10.167290751843433</v>
      </c>
      <c r="Q83" s="38">
        <f t="shared" si="88"/>
        <v>5.7374004184091207</v>
      </c>
      <c r="R83" s="38">
        <f t="shared" si="89"/>
        <v>-71.729989727407997</v>
      </c>
      <c r="S83" s="38">
        <f t="shared" si="90"/>
        <v>-69.794660050781729</v>
      </c>
      <c r="T83" s="38">
        <f t="shared" si="91"/>
        <v>-80.26477314051823</v>
      </c>
      <c r="U83" s="38">
        <f t="shared" si="92"/>
        <v>6.8750329172888964</v>
      </c>
      <c r="V83" s="38">
        <f t="shared" si="93"/>
        <v>-64.757028355411663</v>
      </c>
      <c r="W83" s="38">
        <f t="shared" si="94"/>
        <v>-54.903792638767747</v>
      </c>
      <c r="X83" s="38">
        <f t="shared" si="95"/>
        <v>3.6833115850240121</v>
      </c>
      <c r="Y83" s="38">
        <f t="shared" si="96"/>
        <v>-75.68926757222583</v>
      </c>
      <c r="Z83" s="38">
        <f t="shared" si="97"/>
        <v>-3.9035077516938808</v>
      </c>
      <c r="AA83" s="38">
        <f t="shared" si="98"/>
        <v>-23.582514108806624</v>
      </c>
      <c r="AB83" s="38"/>
      <c r="AC83" s="38">
        <f t="shared" si="100"/>
        <v>-75.226742329431517</v>
      </c>
      <c r="AD83" s="38">
        <f t="shared" si="101"/>
        <v>26.717888747170633</v>
      </c>
      <c r="AE83" s="38">
        <f t="shared" si="102"/>
        <v>-65.122605233688105</v>
      </c>
      <c r="AF83" s="38">
        <f t="shared" si="103"/>
        <v>-7.9996505165470611</v>
      </c>
      <c r="AG83" s="38">
        <f t="shared" si="104"/>
        <v>651.2577476884602</v>
      </c>
      <c r="AH83" s="38">
        <f t="shared" si="105"/>
        <v>-92.103834826471854</v>
      </c>
    </row>
    <row r="84" spans="1:34" x14ac:dyDescent="0.35">
      <c r="A84" s="38" t="str">
        <f t="shared" si="75"/>
        <v>Stage 4</v>
      </c>
      <c r="C84" s="38">
        <f t="shared" si="76"/>
        <v>40.696766190422935</v>
      </c>
      <c r="D84" s="38">
        <f t="shared" si="74"/>
        <v>-2.6420485292277025</v>
      </c>
      <c r="E84" s="38">
        <f t="shared" si="77"/>
        <v>-5.2216744299953675</v>
      </c>
      <c r="F84" s="38">
        <f t="shared" si="77"/>
        <v>-7.9423432129198277</v>
      </c>
      <c r="G84" s="38">
        <f t="shared" si="78"/>
        <v>10.001719953074785</v>
      </c>
      <c r="H84" s="38">
        <f t="shared" si="79"/>
        <v>-4.2754613561781856</v>
      </c>
      <c r="I84" s="38">
        <f t="shared" si="80"/>
        <v>15.129309105419578</v>
      </c>
      <c r="J84" s="38">
        <f t="shared" si="81"/>
        <v>-0.33758054369485546</v>
      </c>
      <c r="K84" s="38">
        <f t="shared" si="82"/>
        <v>-2.4950940899220764</v>
      </c>
      <c r="L84" s="38">
        <f t="shared" si="83"/>
        <v>1.5554646859701668</v>
      </c>
      <c r="M84" s="38">
        <f t="shared" si="84"/>
        <v>38.850351478756373</v>
      </c>
      <c r="N84" s="38">
        <f t="shared" si="85"/>
        <v>0.12447994082702513</v>
      </c>
      <c r="O84" s="38">
        <f t="shared" si="86"/>
        <v>0.89860494922354639</v>
      </c>
      <c r="P84" s="38">
        <f t="shared" si="87"/>
        <v>6.9275615487633733</v>
      </c>
      <c r="Q84" s="38">
        <f t="shared" si="88"/>
        <v>2.6414806940132669</v>
      </c>
      <c r="R84" s="38">
        <f t="shared" si="89"/>
        <v>-81.132934471241001</v>
      </c>
      <c r="S84" s="38">
        <f t="shared" si="90"/>
        <v>-76.104538728751905</v>
      </c>
      <c r="T84" s="38">
        <f t="shared" si="91"/>
        <v>-87.30496405304585</v>
      </c>
      <c r="U84" s="38">
        <f t="shared" si="92"/>
        <v>55.880650172440731</v>
      </c>
      <c r="V84" s="38">
        <f t="shared" si="93"/>
        <v>-72.637933943545676</v>
      </c>
      <c r="W84" s="38">
        <f t="shared" si="94"/>
        <v>-5.4442764287853544E-2</v>
      </c>
      <c r="X84" s="38">
        <f t="shared" si="95"/>
        <v>5.5932093417816757</v>
      </c>
      <c r="Y84" s="38">
        <f t="shared" si="96"/>
        <v>-77.998571429247619</v>
      </c>
      <c r="Z84" s="38">
        <f t="shared" si="97"/>
        <v>-4.2710412280831571</v>
      </c>
      <c r="AA84" s="38">
        <f t="shared" si="98"/>
        <v>-5.4440166144224378</v>
      </c>
      <c r="AB84" s="38">
        <f t="shared" si="99"/>
        <v>2.8316091176973548</v>
      </c>
      <c r="AC84" s="38">
        <f t="shared" si="100"/>
        <v>-79.985825738291439</v>
      </c>
      <c r="AD84" s="38">
        <f t="shared" si="101"/>
        <v>8.2450866486722809</v>
      </c>
      <c r="AE84" s="38">
        <f t="shared" si="102"/>
        <v>62.419597697544994</v>
      </c>
      <c r="AF84" s="38">
        <f t="shared" si="103"/>
        <v>-17.607242409575878</v>
      </c>
      <c r="AG84" s="38">
        <f t="shared" si="104"/>
        <v>124.24075095405694</v>
      </c>
      <c r="AH84" s="38">
        <f t="shared" si="105"/>
        <v>117.68036334970584</v>
      </c>
    </row>
    <row r="85" spans="1:34" x14ac:dyDescent="0.35">
      <c r="C85" t="s">
        <v>198</v>
      </c>
      <c r="R85" t="s">
        <v>200</v>
      </c>
    </row>
    <row r="86" spans="1:34" x14ac:dyDescent="0.35">
      <c r="C86" t="s">
        <v>199</v>
      </c>
    </row>
    <row r="88" spans="1:34" x14ac:dyDescent="0.35">
      <c r="C88" t="s">
        <v>201</v>
      </c>
      <c r="D88" s="38">
        <f>AVERAGE(D81:H84,J81:L84,O81:Q84)</f>
        <v>1.987882964280937</v>
      </c>
      <c r="E88" t="s">
        <v>203</v>
      </c>
    </row>
    <row r="89" spans="1:34" x14ac:dyDescent="0.35">
      <c r="C89" t="s">
        <v>202</v>
      </c>
      <c r="D89" s="38">
        <f>STDEV(D81:H84,J81:L84,O81:Q84)</f>
        <v>5.3474735624393395</v>
      </c>
    </row>
    <row r="91" spans="1:34" x14ac:dyDescent="0.35">
      <c r="A91" t="s">
        <v>204</v>
      </c>
      <c r="D91" t="s">
        <v>205</v>
      </c>
      <c r="E91" t="s">
        <v>163</v>
      </c>
      <c r="F91" t="s">
        <v>208</v>
      </c>
      <c r="G91" t="s">
        <v>206</v>
      </c>
    </row>
    <row r="92" spans="1:34" x14ac:dyDescent="0.35">
      <c r="A92" t="s">
        <v>174</v>
      </c>
      <c r="D92" s="65">
        <f>E74/D74</f>
        <v>27.787425811621784</v>
      </c>
      <c r="G92" s="65">
        <f>E74/800</f>
        <v>0.24843362582189485</v>
      </c>
    </row>
    <row r="93" spans="1:34" x14ac:dyDescent="0.35">
      <c r="A93" s="38" t="s">
        <v>194</v>
      </c>
      <c r="D93" s="66">
        <f>E74/D74</f>
        <v>27.787425811621784</v>
      </c>
      <c r="E93" s="66">
        <f>AO56</f>
        <v>766.9715936235724</v>
      </c>
      <c r="F93" s="65">
        <f>E74/E93</f>
        <v>0.25913202302386745</v>
      </c>
      <c r="G93" s="65">
        <f>E74/800</f>
        <v>0.24843362582189485</v>
      </c>
    </row>
    <row r="94" spans="1:34" x14ac:dyDescent="0.35">
      <c r="A94" s="38" t="s">
        <v>195</v>
      </c>
      <c r="D94" s="66">
        <f t="shared" ref="D94:D96" si="106">E75/D75</f>
        <v>27.26029139803078</v>
      </c>
      <c r="E94" s="66">
        <f t="shared" ref="E94:E96" si="107">AO57</f>
        <v>829.05562189091711</v>
      </c>
      <c r="F94" s="65">
        <f t="shared" ref="F94:F96" si="108">E75/E94</f>
        <v>0.24877685589647083</v>
      </c>
      <c r="G94" s="65">
        <f t="shared" ref="G94:G96" si="109">E75/800</f>
        <v>0.25781231372164465</v>
      </c>
    </row>
    <row r="95" spans="1:34" x14ac:dyDescent="0.35">
      <c r="A95" s="38" t="s">
        <v>196</v>
      </c>
      <c r="D95" s="66">
        <f t="shared" si="106"/>
        <v>26.925854702832257</v>
      </c>
      <c r="E95" s="66">
        <f t="shared" si="107"/>
        <v>795.22154718535273</v>
      </c>
      <c r="F95" s="65">
        <f t="shared" si="108"/>
        <v>0.23846493769138047</v>
      </c>
      <c r="G95" s="65">
        <f t="shared" si="109"/>
        <v>0.23704057087549787</v>
      </c>
    </row>
    <row r="96" spans="1:34" x14ac:dyDescent="0.35">
      <c r="A96" s="38" t="s">
        <v>197</v>
      </c>
      <c r="D96" s="66">
        <f t="shared" si="106"/>
        <v>27.188311949312538</v>
      </c>
      <c r="E96" s="66">
        <f t="shared" si="107"/>
        <v>809.86992044693784</v>
      </c>
      <c r="F96" s="65">
        <f t="shared" si="108"/>
        <v>0.24429201188222499</v>
      </c>
      <c r="G96" s="65">
        <f t="shared" si="109"/>
        <v>0.24730594028609992</v>
      </c>
    </row>
    <row r="97" spans="1:7" x14ac:dyDescent="0.35">
      <c r="G97" t="s">
        <v>207</v>
      </c>
    </row>
    <row r="99" spans="1:7" x14ac:dyDescent="0.35">
      <c r="A99" s="69" t="s">
        <v>215</v>
      </c>
      <c r="B99" s="39" t="s">
        <v>216</v>
      </c>
    </row>
    <row r="100" spans="1:7" x14ac:dyDescent="0.35">
      <c r="B100" t="s">
        <v>213</v>
      </c>
      <c r="C100" t="s">
        <v>212</v>
      </c>
      <c r="D100" s="5" t="s">
        <v>194</v>
      </c>
      <c r="E100" s="5" t="s">
        <v>195</v>
      </c>
      <c r="F100" s="5" t="s">
        <v>196</v>
      </c>
      <c r="G100" s="5" t="s">
        <v>197</v>
      </c>
    </row>
    <row r="101" spans="1:7" x14ac:dyDescent="0.35">
      <c r="A101" t="s">
        <v>103</v>
      </c>
      <c r="B101">
        <v>7.6</v>
      </c>
      <c r="C101" s="66">
        <v>7.1524041847155262</v>
      </c>
      <c r="D101" s="66">
        <v>7.5659444708729238</v>
      </c>
      <c r="E101" s="66">
        <v>7.0427646139103386</v>
      </c>
      <c r="F101" s="66">
        <v>7.2768310367235758</v>
      </c>
      <c r="G101" s="66">
        <v>6.963434195148829</v>
      </c>
    </row>
    <row r="102" spans="1:7" x14ac:dyDescent="0.35">
      <c r="A102" t="s">
        <v>104</v>
      </c>
      <c r="B102">
        <v>206</v>
      </c>
      <c r="C102" s="38">
        <v>198.74690065751588</v>
      </c>
      <c r="D102" s="38">
        <v>206.2498509773157</v>
      </c>
      <c r="E102" s="38">
        <v>189.63245670039831</v>
      </c>
      <c r="F102" s="38">
        <v>197.84475222887994</v>
      </c>
      <c r="G102" s="38">
        <v>188.36898456547408</v>
      </c>
    </row>
    <row r="103" spans="1:7" x14ac:dyDescent="0.35">
      <c r="A103" t="s">
        <v>105</v>
      </c>
      <c r="B103">
        <v>436</v>
      </c>
      <c r="C103" s="38">
        <v>456.56945982311191</v>
      </c>
      <c r="D103" s="38">
        <v>449.21834862045029</v>
      </c>
      <c r="E103" s="38">
        <v>412.44524350447091</v>
      </c>
      <c r="F103" s="38">
        <v>475.12888994401607</v>
      </c>
      <c r="G103" s="38">
        <v>420.30714631858626</v>
      </c>
    </row>
    <row r="104" spans="1:7" x14ac:dyDescent="0.35">
      <c r="A104" t="s">
        <v>106</v>
      </c>
      <c r="B104" s="38">
        <v>49.7</v>
      </c>
      <c r="C104" s="38">
        <v>50.329807343517352</v>
      </c>
      <c r="D104" s="38">
        <v>50.161259183670424</v>
      </c>
      <c r="E104" s="38">
        <v>53.199181322256749</v>
      </c>
      <c r="F104" s="38">
        <v>49.624801042514626</v>
      </c>
      <c r="G104" s="38">
        <v>55.363653726938026</v>
      </c>
    </row>
    <row r="105" spans="1:7" x14ac:dyDescent="0.35">
      <c r="A105" t="s">
        <v>107</v>
      </c>
      <c r="B105">
        <v>121</v>
      </c>
      <c r="C105" s="38">
        <v>100.24455083178091</v>
      </c>
      <c r="D105" s="38">
        <v>93.425111847669513</v>
      </c>
      <c r="E105" s="38">
        <v>97.164939368270694</v>
      </c>
      <c r="F105" s="38">
        <v>96.270688219597119</v>
      </c>
      <c r="G105" s="38">
        <v>95.958633799293722</v>
      </c>
    </row>
    <row r="106" spans="1:7" x14ac:dyDescent="0.35">
      <c r="A106" t="s">
        <v>108</v>
      </c>
      <c r="B106">
        <v>15.6</v>
      </c>
      <c r="C106" s="66">
        <v>13.928619358125198</v>
      </c>
      <c r="D106" s="66">
        <v>15.565751748771067</v>
      </c>
      <c r="E106" s="66">
        <v>14.919463686521489</v>
      </c>
      <c r="F106" s="66">
        <v>18.244111619325391</v>
      </c>
      <c r="G106" s="66">
        <v>16.035923234933268</v>
      </c>
    </row>
    <row r="107" spans="1:7" x14ac:dyDescent="0.35">
      <c r="A107" t="s">
        <v>109</v>
      </c>
      <c r="B107">
        <v>2.2999999999999998</v>
      </c>
      <c r="C107" s="66">
        <v>2.146222654203509</v>
      </c>
      <c r="D107" s="66">
        <v>2.2893784069939818</v>
      </c>
      <c r="E107" s="66">
        <v>2.1465071636998183</v>
      </c>
      <c r="F107" s="66">
        <v>2.2194573025644933</v>
      </c>
      <c r="G107" s="66">
        <v>2.1389774240985466</v>
      </c>
    </row>
    <row r="108" spans="1:7" x14ac:dyDescent="0.35">
      <c r="A108" t="s">
        <v>110</v>
      </c>
      <c r="B108">
        <v>0.73</v>
      </c>
      <c r="C108" s="65">
        <v>0.61683647785302753</v>
      </c>
      <c r="D108" s="65">
        <v>0.65466947821567278</v>
      </c>
      <c r="E108" s="65">
        <v>0.6291334069468445</v>
      </c>
      <c r="F108" s="65">
        <v>0.63593917825271018</v>
      </c>
      <c r="G108" s="65">
        <v>0.60144582734963314</v>
      </c>
    </row>
    <row r="109" spans="1:7" x14ac:dyDescent="0.35">
      <c r="A109" t="s">
        <v>111</v>
      </c>
      <c r="B109">
        <v>4.8</v>
      </c>
      <c r="C109" s="66">
        <v>4.0289274148514265</v>
      </c>
      <c r="D109" s="66">
        <v>4.4256247114523886</v>
      </c>
      <c r="E109" s="66">
        <v>4.1282427871977179</v>
      </c>
      <c r="F109" s="66">
        <v>4.1801307315275729</v>
      </c>
      <c r="G109" s="66">
        <v>4.0915959580128112</v>
      </c>
    </row>
    <row r="110" spans="1:7" x14ac:dyDescent="0.35">
      <c r="A110" t="s">
        <v>112</v>
      </c>
      <c r="B110">
        <v>0.42</v>
      </c>
      <c r="C110" s="65">
        <v>0.45417912847616937</v>
      </c>
      <c r="D110" s="65">
        <v>1.1030185736002673</v>
      </c>
      <c r="E110" s="65">
        <v>0.67322952568754102</v>
      </c>
      <c r="F110" s="65">
        <v>0.59296156661011257</v>
      </c>
      <c r="G110" s="65">
        <v>0.63062931623231366</v>
      </c>
    </row>
    <row r="111" spans="1:7" x14ac:dyDescent="0.35">
      <c r="A111" t="s">
        <v>113</v>
      </c>
      <c r="B111">
        <v>0.04</v>
      </c>
      <c r="C111" s="65">
        <v>3.646751416750544E-2</v>
      </c>
      <c r="D111" s="65">
        <v>3.8886644893116308E-2</v>
      </c>
      <c r="E111" s="65">
        <v>3.5196499465226162E-2</v>
      </c>
      <c r="F111" s="65">
        <v>3.8031816306061096E-2</v>
      </c>
      <c r="G111" s="65">
        <v>3.6512908907562237E-2</v>
      </c>
    </row>
    <row r="112" spans="1:7" x14ac:dyDescent="0.35">
      <c r="A112" t="s">
        <v>115</v>
      </c>
      <c r="B112">
        <v>0.55000000000000004</v>
      </c>
      <c r="C112" s="65">
        <v>0.43252917577441691</v>
      </c>
      <c r="D112" s="65">
        <v>0.47455453024961664</v>
      </c>
      <c r="E112" s="65">
        <v>0.43062520905108481</v>
      </c>
      <c r="F112" s="65">
        <v>0.46176266534357063</v>
      </c>
      <c r="G112" s="65">
        <v>0.43641590435476163</v>
      </c>
    </row>
    <row r="113" spans="1:7" x14ac:dyDescent="0.35">
      <c r="A113" t="s">
        <v>116</v>
      </c>
      <c r="B113">
        <v>3.7</v>
      </c>
      <c r="C113" s="66">
        <v>3.1028716191662546</v>
      </c>
      <c r="D113" s="66">
        <v>3.5105652774315375</v>
      </c>
      <c r="E113" s="66">
        <v>3.2922412963279712</v>
      </c>
      <c r="F113" s="66">
        <v>3.4183495983433199</v>
      </c>
      <c r="G113" s="66">
        <v>3.3178249603631076</v>
      </c>
    </row>
    <row r="114" spans="1:7" x14ac:dyDescent="0.35">
      <c r="A114" t="s">
        <v>117</v>
      </c>
      <c r="B114">
        <v>1.57</v>
      </c>
      <c r="C114" s="65">
        <v>1.341959515490037</v>
      </c>
      <c r="D114" s="65">
        <v>1.4876952760042095</v>
      </c>
      <c r="E114" s="65">
        <v>1.3592715304048151</v>
      </c>
      <c r="F114" s="65">
        <v>1.4189531063466434</v>
      </c>
      <c r="G114" s="65">
        <v>1.3774071170131803</v>
      </c>
    </row>
    <row r="115" spans="1:7" x14ac:dyDescent="0.35">
      <c r="A115" t="s">
        <v>177</v>
      </c>
      <c r="C115" s="66" t="s">
        <v>175</v>
      </c>
      <c r="D115" s="38">
        <v>528.98953831122242</v>
      </c>
      <c r="E115" s="38">
        <v>105.16805935606004</v>
      </c>
      <c r="F115" s="38">
        <v>149.54539682151963</v>
      </c>
      <c r="G115" s="38">
        <v>99.804802833458012</v>
      </c>
    </row>
    <row r="116" spans="1:7" x14ac:dyDescent="0.35">
      <c r="A116" t="s">
        <v>178</v>
      </c>
      <c r="C116" s="66" t="s">
        <v>175</v>
      </c>
      <c r="D116" s="38">
        <v>861.87270328470254</v>
      </c>
      <c r="E116" s="38">
        <v>174.20361042937603</v>
      </c>
      <c r="F116" s="38">
        <v>260.33157995666176</v>
      </c>
      <c r="G116" s="38">
        <v>205.94845802085513</v>
      </c>
    </row>
    <row r="117" spans="1:7" x14ac:dyDescent="0.35">
      <c r="A117" t="s">
        <v>179</v>
      </c>
      <c r="C117" s="66" t="s">
        <v>175</v>
      </c>
      <c r="D117" s="38">
        <v>369.39868794727784</v>
      </c>
      <c r="E117" s="38">
        <v>75.174644442431386</v>
      </c>
      <c r="F117" s="38">
        <v>72.901669082344412</v>
      </c>
      <c r="G117" s="38">
        <v>46.895296222483921</v>
      </c>
    </row>
    <row r="118" spans="1:7" x14ac:dyDescent="0.35">
      <c r="A118" t="s">
        <v>180</v>
      </c>
      <c r="C118" s="66" t="s">
        <v>175</v>
      </c>
      <c r="D118" s="38">
        <v>831.46759086523105</v>
      </c>
      <c r="E118" s="38">
        <v>1068.1568062716065</v>
      </c>
      <c r="F118" s="38">
        <v>888.63126143380464</v>
      </c>
      <c r="G118" s="38">
        <v>1296.0970866138516</v>
      </c>
    </row>
    <row r="119" spans="1:7" x14ac:dyDescent="0.35">
      <c r="A119" t="s">
        <v>181</v>
      </c>
      <c r="C119" s="66" t="s">
        <v>175</v>
      </c>
      <c r="D119" s="66">
        <v>53.182979215894306</v>
      </c>
      <c r="E119" s="66">
        <v>14.523005738534989</v>
      </c>
      <c r="F119" s="66">
        <v>18.743262284804942</v>
      </c>
      <c r="G119" s="66">
        <v>14.551961903843376</v>
      </c>
    </row>
    <row r="120" spans="1:7" x14ac:dyDescent="0.35">
      <c r="A120" t="s">
        <v>182</v>
      </c>
      <c r="C120" s="66" t="s">
        <v>175</v>
      </c>
      <c r="D120" s="66">
        <v>2.5188906019415649</v>
      </c>
      <c r="E120" s="66">
        <v>1.6213084579225545</v>
      </c>
      <c r="F120" s="66">
        <v>1.1359241290541593</v>
      </c>
      <c r="G120" s="66">
        <v>2.5175192482684809</v>
      </c>
    </row>
    <row r="121" spans="1:7" x14ac:dyDescent="0.35">
      <c r="A121" t="s">
        <v>163</v>
      </c>
      <c r="C121" s="38">
        <v>800</v>
      </c>
      <c r="D121" s="38">
        <v>766.9715936235724</v>
      </c>
      <c r="E121" s="38">
        <v>829.05562189091711</v>
      </c>
      <c r="F121" s="38">
        <v>795.22154718535273</v>
      </c>
      <c r="G121" s="38">
        <v>809.86992044693784</v>
      </c>
    </row>
    <row r="122" spans="1:7" x14ac:dyDescent="0.35">
      <c r="A122" t="s">
        <v>183</v>
      </c>
      <c r="C122" s="66" t="s">
        <v>175</v>
      </c>
      <c r="D122" s="66">
        <v>98.418016482695094</v>
      </c>
      <c r="E122" s="66">
        <v>25.1840945367919</v>
      </c>
      <c r="F122" s="66">
        <v>23.926140647830678</v>
      </c>
      <c r="G122" s="66">
        <v>21.653369597191478</v>
      </c>
    </row>
    <row r="123" spans="1:7" x14ac:dyDescent="0.35">
      <c r="A123" t="s">
        <v>184</v>
      </c>
      <c r="C123" s="66" t="s">
        <v>175</v>
      </c>
      <c r="D123" s="66">
        <v>4.9758659182095597</v>
      </c>
      <c r="E123" s="66">
        <v>4.7695409066578831</v>
      </c>
      <c r="F123" s="66">
        <v>4.7816326063783556</v>
      </c>
      <c r="G123" s="66">
        <v>4.7633446333886909</v>
      </c>
    </row>
    <row r="124" spans="1:7" x14ac:dyDescent="0.35">
      <c r="A124" t="s">
        <v>185</v>
      </c>
      <c r="C124" s="66" t="s">
        <v>175</v>
      </c>
      <c r="D124" s="66">
        <v>8.713306032222869</v>
      </c>
      <c r="E124" s="66">
        <v>8.2268064785818549</v>
      </c>
      <c r="F124" s="66">
        <v>6.6584894078304124</v>
      </c>
      <c r="G124" s="66">
        <v>8.2389522041631835</v>
      </c>
    </row>
    <row r="125" spans="1:7" x14ac:dyDescent="0.35">
      <c r="A125" t="s">
        <v>186</v>
      </c>
      <c r="C125" s="66" t="s">
        <v>175</v>
      </c>
      <c r="D125" s="66">
        <v>0.42542321895411883</v>
      </c>
      <c r="E125" s="66">
        <v>0.13521573976415732</v>
      </c>
      <c r="F125" s="66" t="s">
        <v>214</v>
      </c>
      <c r="G125" s="66">
        <v>0.43746954161082524</v>
      </c>
    </row>
    <row r="126" spans="1:7" x14ac:dyDescent="0.35">
      <c r="A126" t="s">
        <v>187</v>
      </c>
      <c r="C126" s="66" t="s">
        <v>175</v>
      </c>
      <c r="D126" s="66">
        <v>0.60830116907158971</v>
      </c>
      <c r="E126" s="66">
        <v>0.14762549133974082</v>
      </c>
      <c r="F126" s="66">
        <v>0.15069601602718533</v>
      </c>
      <c r="G126" s="66">
        <v>0.12174645601399842</v>
      </c>
    </row>
    <row r="127" spans="1:7" x14ac:dyDescent="0.35">
      <c r="A127" t="s">
        <v>188</v>
      </c>
      <c r="B127" s="66">
        <v>9.9</v>
      </c>
      <c r="C127" s="66" t="s">
        <v>175</v>
      </c>
      <c r="D127" s="66">
        <v>12.833331271554956</v>
      </c>
      <c r="E127" s="66">
        <v>12.842658756935073</v>
      </c>
      <c r="F127" s="66">
        <v>16.262126443244867</v>
      </c>
      <c r="G127" s="66">
        <v>13.891450554805818</v>
      </c>
    </row>
    <row r="128" spans="1:7" x14ac:dyDescent="0.35">
      <c r="A128" t="s">
        <v>189</v>
      </c>
      <c r="C128" s="66" t="s">
        <v>175</v>
      </c>
      <c r="D128" s="66">
        <v>0.51600181651440868</v>
      </c>
      <c r="E128" s="66">
        <v>0.23766039998589114</v>
      </c>
      <c r="F128" s="66">
        <v>0.17996799054707066</v>
      </c>
      <c r="G128" s="66">
        <v>0.83808807449472689</v>
      </c>
    </row>
    <row r="129" spans="1:7" x14ac:dyDescent="0.35">
      <c r="A129" t="s">
        <v>190</v>
      </c>
      <c r="C129" s="66" t="s">
        <v>175</v>
      </c>
      <c r="D129" s="66">
        <v>2.5654178834797801</v>
      </c>
      <c r="E129" s="66">
        <v>5.6328635167424022</v>
      </c>
      <c r="F129" s="66">
        <v>2.3601934185123992</v>
      </c>
      <c r="G129" s="66">
        <v>2.1137185379168844</v>
      </c>
    </row>
    <row r="130" spans="1:7" x14ac:dyDescent="0.35">
      <c r="A130" t="s">
        <v>191</v>
      </c>
      <c r="B130">
        <v>0.28000000000000003</v>
      </c>
      <c r="C130" s="66" t="s">
        <v>175</v>
      </c>
      <c r="D130" s="66">
        <v>0.45980460016538544</v>
      </c>
      <c r="E130" s="66">
        <v>0.45772196869927412</v>
      </c>
      <c r="F130" s="66">
        <v>3.4543176829704043</v>
      </c>
      <c r="G130" s="66">
        <v>1.0310692883321593</v>
      </c>
    </row>
    <row r="131" spans="1:7" x14ac:dyDescent="0.35">
      <c r="A131" t="s">
        <v>192</v>
      </c>
      <c r="C131" s="66" t="s">
        <v>175</v>
      </c>
      <c r="D131" s="66">
        <v>11.716827261464653</v>
      </c>
      <c r="E131" s="66">
        <v>5.1183217259539688</v>
      </c>
      <c r="F131" s="66">
        <v>0.9251800336622229</v>
      </c>
      <c r="G131" s="66">
        <v>25.505232155813644</v>
      </c>
    </row>
    <row r="132" spans="1:7" x14ac:dyDescent="0.35">
      <c r="C132" s="66"/>
      <c r="D132" s="66"/>
      <c r="E132" s="66"/>
      <c r="F132" s="66"/>
      <c r="G132" s="66"/>
    </row>
    <row r="133" spans="1:7" x14ac:dyDescent="0.35">
      <c r="A133" t="s">
        <v>217</v>
      </c>
      <c r="C133" s="66"/>
      <c r="D133" s="66">
        <f>D115/D117</f>
        <v>1.4320287417661919</v>
      </c>
      <c r="E133" s="66">
        <f t="shared" ref="E133:G133" si="110">E115/E117</f>
        <v>1.3989831296987052</v>
      </c>
      <c r="F133" s="66">
        <f t="shared" si="110"/>
        <v>2.0513302192382463</v>
      </c>
      <c r="G133" s="66">
        <f t="shared" si="110"/>
        <v>2.1282476255178588</v>
      </c>
    </row>
    <row r="134" spans="1:7" x14ac:dyDescent="0.35">
      <c r="A134" t="s">
        <v>218</v>
      </c>
      <c r="C134" s="66"/>
      <c r="D134" s="66">
        <f>D115/D122</f>
        <v>5.3749258237106918</v>
      </c>
      <c r="E134" s="66">
        <f t="shared" ref="E134:G134" si="111">E115/E122</f>
        <v>4.1759714331765281</v>
      </c>
      <c r="F134" s="66">
        <f t="shared" si="111"/>
        <v>6.2502933098438724</v>
      </c>
      <c r="G134" s="66">
        <f t="shared" si="111"/>
        <v>4.6092042342639852</v>
      </c>
    </row>
    <row r="136" spans="1:7" x14ac:dyDescent="0.35">
      <c r="A136" t="s">
        <v>205</v>
      </c>
      <c r="B136">
        <f>B102/B101</f>
        <v>27.10526315789474</v>
      </c>
      <c r="C136" s="66">
        <f>C102/C101</f>
        <v>27.787425811621784</v>
      </c>
      <c r="D136" s="66">
        <f t="shared" ref="D136:G136" si="112">D102/D101</f>
        <v>27.26029139803078</v>
      </c>
      <c r="E136" s="66">
        <f t="shared" si="112"/>
        <v>26.925854702832257</v>
      </c>
      <c r="F136" s="66">
        <f t="shared" si="112"/>
        <v>27.188311949312538</v>
      </c>
      <c r="G136" s="66">
        <f t="shared" si="112"/>
        <v>27.05116172372303</v>
      </c>
    </row>
    <row r="137" spans="1:7" x14ac:dyDescent="0.35">
      <c r="A137" t="s">
        <v>208</v>
      </c>
      <c r="C137">
        <v>0.25</v>
      </c>
      <c r="D137" s="65">
        <v>0.25913202302386745</v>
      </c>
      <c r="E137" s="65">
        <v>0.24877685589647083</v>
      </c>
      <c r="F137" s="65">
        <v>0.23846493769138047</v>
      </c>
      <c r="G137" s="65">
        <v>0.24429201188222499</v>
      </c>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Charts</vt:lpstr>
      </vt:variant>
      <vt:variant>
        <vt:i4>1</vt:i4>
      </vt:variant>
    </vt:vector>
  </HeadingPairs>
  <TitlesOfParts>
    <vt:vector size="7" baseType="lpstr">
      <vt:lpstr>1st set July 2019Elan all elems</vt:lpstr>
      <vt:lpstr>1st set July 2019iCAP sideros</vt:lpstr>
      <vt:lpstr>2nd set Sept 2019Elan sideros</vt:lpstr>
      <vt:lpstr>2nd set Sept 2019iCAP sideros</vt:lpstr>
      <vt:lpstr>2nd set Oct 2019Elan all elems</vt:lpstr>
      <vt:lpstr>Gebel data summary</vt:lpstr>
      <vt:lpstr>PLOT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4VB4YX1</dc:creator>
  <cp:lastModifiedBy>Chris Herd</cp:lastModifiedBy>
  <dcterms:created xsi:type="dcterms:W3CDTF">2016-10-06T14:40:50Z</dcterms:created>
  <dcterms:modified xsi:type="dcterms:W3CDTF">2024-03-14T22:37:13Z</dcterms:modified>
</cp:coreProperties>
</file>