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G:\My Drive\Teaching\RENR430\2020\Lecture 4B\"/>
    </mc:Choice>
  </mc:AlternateContent>
  <bookViews>
    <workbookView xWindow="75" yWindow="15" windowWidth="1980" windowHeight="15480" tabRatio="500"/>
  </bookViews>
  <sheets>
    <sheet name="Yield Table (TPR)" sheetId="4" r:id="rId1"/>
    <sheet name="Yield Table (Site Index)" sheetId="9" r:id="rId2"/>
    <sheet name="htage" sheetId="1" r:id="rId3"/>
    <sheet name="yrs2stmp" sheetId="2" r:id="rId4"/>
    <sheet name="yrs2bh" sheetId="3" r:id="rId5"/>
    <sheet name="AVI CTVT" sheetId="5" r:id="rId6"/>
    <sheet name="TPR-SI" sheetId="7" r:id="rId7"/>
  </sheets>
  <definedNames>
    <definedName name="htagecoeffs">htage!$A$4:$L$15</definedName>
    <definedName name="m1b0">'Yield Table (TPR)'!$AI$7</definedName>
    <definedName name="m1b1">'Yield Table (TPR)'!$AJ$7</definedName>
    <definedName name="m1b2">'Yield Table (TPR)'!$AK$7</definedName>
    <definedName name="m1b3">'Yield Table (TPR)'!$AL$7</definedName>
    <definedName name="m1flag">'Yield Table (TPR)'!$AG$7</definedName>
    <definedName name="m2b0">'Yield Table (TPR)'!$AM$7</definedName>
    <definedName name="m2b1">'Yield Table (TPR)'!$AN$7</definedName>
    <definedName name="m2b2">'Yield Table (TPR)'!$AO$7</definedName>
    <definedName name="m2b3">'Yield Table (TPR)'!$AP$7</definedName>
    <definedName name="m2b4">'Yield Table (TPR)'!$AP$7</definedName>
    <definedName name="m2c">'Yield Table (TPR)'!$AQ$7</definedName>
    <definedName name="m2flag">'Yield Table (TPR)'!$AH$7</definedName>
    <definedName name="Pl">htage!$A$4:$L$14</definedName>
    <definedName name="si1.3">'Yield Table (TPR)'!$AG$9</definedName>
    <definedName name="yrs2bhcoeffs">yrs2bh!$A$2:$D$13</definedName>
  </definedNames>
  <calcPr calcId="162913"/>
</workbook>
</file>

<file path=xl/calcChain.xml><?xml version="1.0" encoding="utf-8"?>
<calcChain xmlns="http://schemas.openxmlformats.org/spreadsheetml/2006/main">
  <c r="E5" i="4" l="1"/>
  <c r="E6" i="4"/>
  <c r="E7" i="4"/>
  <c r="AG7" i="4"/>
  <c r="AH7" i="4"/>
  <c r="AI7" i="4"/>
  <c r="AJ7" i="4"/>
  <c r="AK7" i="4"/>
  <c r="AL7" i="4"/>
  <c r="AM7" i="4"/>
  <c r="AN7" i="4"/>
  <c r="AO7" i="4"/>
  <c r="AP7" i="4"/>
  <c r="AQ7" i="4"/>
  <c r="E8" i="4"/>
  <c r="D9" i="4"/>
  <c r="AG9" i="4" s="1"/>
  <c r="AD19" i="9" s="1"/>
  <c r="D10" i="4"/>
  <c r="AG21" i="4"/>
  <c r="AH21" i="4"/>
  <c r="E5" i="9"/>
  <c r="E6" i="9"/>
  <c r="E7" i="9"/>
  <c r="AG7" i="9"/>
  <c r="AH7" i="9"/>
  <c r="AI7" i="9"/>
  <c r="AJ7" i="9"/>
  <c r="AK7" i="9"/>
  <c r="AL7" i="9"/>
  <c r="AM7" i="9"/>
  <c r="AN7" i="9"/>
  <c r="AO7" i="9"/>
  <c r="AP7" i="9"/>
  <c r="AQ7" i="9"/>
  <c r="D9" i="9"/>
  <c r="AG9" i="9"/>
  <c r="AG21" i="9"/>
  <c r="AH21" i="9"/>
  <c r="C3" i="2"/>
  <c r="C7" i="2"/>
  <c r="C8" i="2"/>
  <c r="C9" i="2"/>
  <c r="C10" i="2"/>
  <c r="C11" i="2"/>
  <c r="C12" i="2"/>
  <c r="D10" i="9"/>
  <c r="A17" i="9" s="1"/>
  <c r="D11" i="4" l="1"/>
  <c r="A17" i="4" s="1"/>
  <c r="C17" i="4" s="1"/>
  <c r="AE16" i="4" s="1"/>
  <c r="AD22" i="9"/>
  <c r="AD34" i="4"/>
  <c r="AD51" i="9"/>
  <c r="AD35" i="9"/>
  <c r="A18" i="4"/>
  <c r="B17" i="4"/>
  <c r="AD52" i="4"/>
  <c r="AD32" i="9"/>
  <c r="AD48" i="9"/>
  <c r="AD46" i="4"/>
  <c r="AD35" i="4"/>
  <c r="AD22" i="4"/>
  <c r="AD29" i="9"/>
  <c r="AD45" i="9"/>
  <c r="AD30" i="4"/>
  <c r="AD45" i="4"/>
  <c r="AD23" i="4"/>
  <c r="AD18" i="9"/>
  <c r="AD34" i="9"/>
  <c r="AD50" i="9"/>
  <c r="AD38" i="4"/>
  <c r="AD28" i="4"/>
  <c r="AD44" i="4"/>
  <c r="AD31" i="9"/>
  <c r="AD47" i="9"/>
  <c r="AD50" i="4"/>
  <c r="AD41" i="4"/>
  <c r="AD27" i="4"/>
  <c r="AD20" i="9"/>
  <c r="AD36" i="9"/>
  <c r="AD52" i="9"/>
  <c r="AD20" i="4"/>
  <c r="AD18" i="4"/>
  <c r="AD17" i="9"/>
  <c r="AD33" i="9"/>
  <c r="AD49" i="9"/>
  <c r="AD42" i="4"/>
  <c r="AD37" i="4"/>
  <c r="AD31" i="4"/>
  <c r="AD24" i="9"/>
  <c r="AD40" i="9"/>
  <c r="AD56" i="9"/>
  <c r="AD51" i="4"/>
  <c r="AD21" i="4"/>
  <c r="AD21" i="9"/>
  <c r="AD37" i="9"/>
  <c r="AD53" i="9"/>
  <c r="AD16" i="9"/>
  <c r="AD24" i="4"/>
  <c r="AD26" i="9"/>
  <c r="AD42" i="9"/>
  <c r="AD56" i="4"/>
  <c r="AD47" i="4"/>
  <c r="AD25" i="4"/>
  <c r="AD23" i="9"/>
  <c r="AD39" i="9"/>
  <c r="AD55" i="9"/>
  <c r="AD16" i="4"/>
  <c r="AD28" i="9"/>
  <c r="AD44" i="9"/>
  <c r="AD40" i="4"/>
  <c r="AD43" i="4"/>
  <c r="AD29" i="4"/>
  <c r="AD25" i="9"/>
  <c r="AD41" i="9"/>
  <c r="AD26" i="4"/>
  <c r="AD53" i="4"/>
  <c r="AD36" i="4"/>
  <c r="AD30" i="9"/>
  <c r="AD46" i="9"/>
  <c r="AD54" i="4"/>
  <c r="AD39" i="4"/>
  <c r="AD33" i="4"/>
  <c r="AD27" i="9"/>
  <c r="AD43" i="9"/>
  <c r="AD48" i="4"/>
  <c r="AD49" i="4"/>
  <c r="AD19" i="4"/>
  <c r="B17" i="9"/>
  <c r="A18" i="9"/>
  <c r="C17" i="9"/>
  <c r="AE16" i="9" s="1"/>
  <c r="AD17" i="4"/>
  <c r="AD55" i="4"/>
  <c r="AD54" i="9"/>
  <c r="AD32" i="4"/>
  <c r="AD38" i="9"/>
  <c r="D17" i="4" l="1"/>
  <c r="O16" i="4"/>
  <c r="R16" i="4" s="1"/>
  <c r="P16" i="4"/>
  <c r="S16" i="4" s="1"/>
  <c r="B18" i="9"/>
  <c r="C18" i="9"/>
  <c r="AE17" i="9" s="1"/>
  <c r="D18" i="9" s="1"/>
  <c r="A19" i="9"/>
  <c r="A19" i="4"/>
  <c r="C18" i="4"/>
  <c r="AE17" i="4" s="1"/>
  <c r="D18" i="4" s="1"/>
  <c r="B18" i="4"/>
  <c r="D17" i="9"/>
  <c r="O17" i="4" l="1"/>
  <c r="R17" i="4" s="1"/>
  <c r="P17" i="4"/>
  <c r="S17" i="4" s="1"/>
  <c r="P17" i="9"/>
  <c r="S17" i="9" s="1"/>
  <c r="O17" i="9"/>
  <c r="R17" i="9" s="1"/>
  <c r="Z16" i="4"/>
  <c r="W16" i="4"/>
  <c r="T16" i="4"/>
  <c r="B19" i="4"/>
  <c r="C19" i="4"/>
  <c r="AE18" i="4" s="1"/>
  <c r="D19" i="4" s="1"/>
  <c r="A20" i="4"/>
  <c r="A20" i="9"/>
  <c r="B19" i="9"/>
  <c r="C19" i="9"/>
  <c r="AE18" i="9" s="1"/>
  <c r="D19" i="9" s="1"/>
  <c r="Q16" i="4"/>
  <c r="O16" i="9"/>
  <c r="R16" i="9" s="1"/>
  <c r="P16" i="9"/>
  <c r="S16" i="9" s="1"/>
  <c r="U16" i="4"/>
  <c r="X16" i="4"/>
  <c r="AA16" i="4"/>
  <c r="Q17" i="9" l="1"/>
  <c r="Q16" i="9"/>
  <c r="Q17" i="4"/>
  <c r="P18" i="4"/>
  <c r="S18" i="4" s="1"/>
  <c r="O18" i="4"/>
  <c r="R18" i="4" s="1"/>
  <c r="AB16" i="4"/>
  <c r="G17" i="4" s="1"/>
  <c r="L17" i="4" s="1"/>
  <c r="Y16" i="4"/>
  <c r="F17" i="4" s="1"/>
  <c r="J17" i="4" s="1"/>
  <c r="V16" i="4"/>
  <c r="E17" i="4" s="1"/>
  <c r="H17" i="4" s="1"/>
  <c r="T17" i="9"/>
  <c r="W17" i="9"/>
  <c r="Z17" i="9"/>
  <c r="A21" i="9"/>
  <c r="B20" i="9"/>
  <c r="C20" i="9"/>
  <c r="AE19" i="9" s="1"/>
  <c r="D20" i="9" s="1"/>
  <c r="A21" i="4"/>
  <c r="B20" i="4"/>
  <c r="C20" i="4"/>
  <c r="AE19" i="4" s="1"/>
  <c r="D20" i="4" s="1"/>
  <c r="X17" i="4"/>
  <c r="U17" i="4"/>
  <c r="AA17" i="4"/>
  <c r="U16" i="9"/>
  <c r="AA16" i="9"/>
  <c r="X16" i="9"/>
  <c r="P18" i="9"/>
  <c r="S18" i="9" s="1"/>
  <c r="O18" i="9"/>
  <c r="R18" i="9" s="1"/>
  <c r="X17" i="9"/>
  <c r="U17" i="9"/>
  <c r="AA17" i="9"/>
  <c r="W16" i="9"/>
  <c r="T16" i="9"/>
  <c r="Z16" i="9"/>
  <c r="AB16" i="9" s="1"/>
  <c r="G17" i="9" s="1"/>
  <c r="L17" i="9" s="1"/>
  <c r="Z17" i="4"/>
  <c r="W17" i="4"/>
  <c r="T17" i="4"/>
  <c r="Y16" i="9" l="1"/>
  <c r="F17" i="9" s="1"/>
  <c r="J17" i="9" s="1"/>
  <c r="V17" i="4"/>
  <c r="E18" i="4" s="1"/>
  <c r="H18" i="4" s="1"/>
  <c r="AB17" i="4"/>
  <c r="G18" i="4" s="1"/>
  <c r="L18" i="4" s="1"/>
  <c r="V16" i="9"/>
  <c r="E17" i="9" s="1"/>
  <c r="H17" i="9" s="1"/>
  <c r="AB17" i="9"/>
  <c r="G18" i="9" s="1"/>
  <c r="L18" i="9" s="1"/>
  <c r="Y17" i="9"/>
  <c r="F18" i="9" s="1"/>
  <c r="J18" i="9" s="1"/>
  <c r="Y17" i="4"/>
  <c r="F18" i="4" s="1"/>
  <c r="J18" i="4" s="1"/>
  <c r="V17" i="9"/>
  <c r="E18" i="9" s="1"/>
  <c r="H18" i="9" s="1"/>
  <c r="Z18" i="9"/>
  <c r="W18" i="9"/>
  <c r="T18" i="9"/>
  <c r="C21" i="4"/>
  <c r="AE20" i="4" s="1"/>
  <c r="D21" i="4" s="1"/>
  <c r="A22" i="4"/>
  <c r="B21" i="4"/>
  <c r="Z18" i="4"/>
  <c r="W18" i="4"/>
  <c r="T18" i="4"/>
  <c r="A22" i="9"/>
  <c r="B21" i="9"/>
  <c r="C21" i="9"/>
  <c r="AE20" i="9" s="1"/>
  <c r="D21" i="9" s="1"/>
  <c r="Q18" i="4"/>
  <c r="Q18" i="9"/>
  <c r="P19" i="9"/>
  <c r="S19" i="9" s="1"/>
  <c r="O19" i="9"/>
  <c r="R19" i="9" s="1"/>
  <c r="AA18" i="4"/>
  <c r="X18" i="4"/>
  <c r="U18" i="4"/>
  <c r="U18" i="9"/>
  <c r="X18" i="9"/>
  <c r="AA18" i="9"/>
  <c r="P19" i="4"/>
  <c r="S19" i="4" s="1"/>
  <c r="O19" i="4"/>
  <c r="R19" i="4" s="1"/>
  <c r="Q19" i="4" l="1"/>
  <c r="P20" i="4"/>
  <c r="S20" i="4" s="1"/>
  <c r="O20" i="4"/>
  <c r="R20" i="4" s="1"/>
  <c r="P20" i="9"/>
  <c r="S20" i="9" s="1"/>
  <c r="O20" i="9"/>
  <c r="R20" i="9" s="1"/>
  <c r="B22" i="4"/>
  <c r="A23" i="4"/>
  <c r="C22" i="4"/>
  <c r="AE21" i="4" s="1"/>
  <c r="D22" i="4" s="1"/>
  <c r="A23" i="9"/>
  <c r="B22" i="9"/>
  <c r="C22" i="9"/>
  <c r="AE21" i="9" s="1"/>
  <c r="D22" i="9" s="1"/>
  <c r="AB18" i="4"/>
  <c r="G19" i="4" s="1"/>
  <c r="L19" i="4" s="1"/>
  <c r="V18" i="4"/>
  <c r="E19" i="4" s="1"/>
  <c r="H19" i="4" s="1"/>
  <c r="Y18" i="4"/>
  <c r="F19" i="4" s="1"/>
  <c r="J19" i="4" s="1"/>
  <c r="W19" i="4"/>
  <c r="T19" i="4"/>
  <c r="Z19" i="4"/>
  <c r="Q19" i="9"/>
  <c r="X19" i="4"/>
  <c r="U19" i="4"/>
  <c r="AA19" i="4"/>
  <c r="U19" i="9"/>
  <c r="X19" i="9"/>
  <c r="AA19" i="9"/>
  <c r="Z19" i="9"/>
  <c r="W19" i="9"/>
  <c r="T19" i="9"/>
  <c r="AB18" i="9"/>
  <c r="G19" i="9" s="1"/>
  <c r="L19" i="9" s="1"/>
  <c r="V18" i="9"/>
  <c r="E19" i="9" s="1"/>
  <c r="H19" i="9" s="1"/>
  <c r="Y18" i="9"/>
  <c r="F19" i="9" s="1"/>
  <c r="J19" i="9" s="1"/>
  <c r="Y19" i="4" l="1"/>
  <c r="F20" i="4" s="1"/>
  <c r="J20" i="4" s="1"/>
  <c r="V19" i="4"/>
  <c r="E20" i="4" s="1"/>
  <c r="H20" i="4" s="1"/>
  <c r="AB19" i="4"/>
  <c r="G20" i="4" s="1"/>
  <c r="L20" i="4" s="1"/>
  <c r="A24" i="9"/>
  <c r="C23" i="9"/>
  <c r="AE22" i="9" s="1"/>
  <c r="D23" i="9" s="1"/>
  <c r="B23" i="9"/>
  <c r="C23" i="4"/>
  <c r="AE22" i="4" s="1"/>
  <c r="D23" i="4" s="1"/>
  <c r="A24" i="4"/>
  <c r="B23" i="4"/>
  <c r="P21" i="9"/>
  <c r="S21" i="9" s="1"/>
  <c r="O21" i="9"/>
  <c r="R21" i="9" s="1"/>
  <c r="Y19" i="9"/>
  <c r="F20" i="9" s="1"/>
  <c r="J20" i="9" s="1"/>
  <c r="V19" i="9"/>
  <c r="E20" i="9" s="1"/>
  <c r="H20" i="9" s="1"/>
  <c r="AB19" i="9"/>
  <c r="G20" i="9" s="1"/>
  <c r="L20" i="9" s="1"/>
  <c r="Q20" i="9"/>
  <c r="Z20" i="9"/>
  <c r="W20" i="9"/>
  <c r="T20" i="9"/>
  <c r="U20" i="9"/>
  <c r="X20" i="9"/>
  <c r="AA20" i="9"/>
  <c r="Z20" i="4"/>
  <c r="T20" i="4"/>
  <c r="W20" i="4"/>
  <c r="AA20" i="4"/>
  <c r="U20" i="4"/>
  <c r="X20" i="4"/>
  <c r="O21" i="4"/>
  <c r="R21" i="4" s="1"/>
  <c r="Q21" i="4"/>
  <c r="P21" i="4"/>
  <c r="S21" i="4" s="1"/>
  <c r="Q20" i="4"/>
  <c r="O22" i="4" l="1"/>
  <c r="R22" i="4" s="1"/>
  <c r="P22" i="4"/>
  <c r="S22" i="4" s="1"/>
  <c r="Q22" i="4"/>
  <c r="W21" i="9"/>
  <c r="T21" i="9"/>
  <c r="Z21" i="9"/>
  <c r="P22" i="9"/>
  <c r="S22" i="9" s="1"/>
  <c r="O22" i="9"/>
  <c r="R22" i="9" s="1"/>
  <c r="V20" i="9"/>
  <c r="E21" i="9" s="1"/>
  <c r="H21" i="9" s="1"/>
  <c r="AB20" i="9"/>
  <c r="G21" i="9" s="1"/>
  <c r="L21" i="9" s="1"/>
  <c r="Y20" i="9"/>
  <c r="F21" i="9" s="1"/>
  <c r="J21" i="9" s="1"/>
  <c r="Q21" i="9"/>
  <c r="B24" i="9"/>
  <c r="C24" i="9"/>
  <c r="AE23" i="9" s="1"/>
  <c r="D24" i="9" s="1"/>
  <c r="A25" i="9"/>
  <c r="T21" i="4"/>
  <c r="W21" i="4"/>
  <c r="Z21" i="4"/>
  <c r="V20" i="4"/>
  <c r="E21" i="4" s="1"/>
  <c r="H21" i="4" s="1"/>
  <c r="AB20" i="4"/>
  <c r="G21" i="4" s="1"/>
  <c r="L21" i="4" s="1"/>
  <c r="Y20" i="4"/>
  <c r="F21" i="4" s="1"/>
  <c r="J21" i="4" s="1"/>
  <c r="U21" i="9"/>
  <c r="AA21" i="9"/>
  <c r="X21" i="9"/>
  <c r="C24" i="4"/>
  <c r="AE23" i="4" s="1"/>
  <c r="D24" i="4" s="1"/>
  <c r="B24" i="4"/>
  <c r="A25" i="4"/>
  <c r="U21" i="4"/>
  <c r="AA21" i="4"/>
  <c r="X21" i="4"/>
  <c r="Q22" i="9" l="1"/>
  <c r="Y21" i="4"/>
  <c r="F22" i="4" s="1"/>
  <c r="J22" i="4" s="1"/>
  <c r="AB21" i="4"/>
  <c r="G22" i="4" s="1"/>
  <c r="L22" i="4" s="1"/>
  <c r="V21" i="4"/>
  <c r="E22" i="4" s="1"/>
  <c r="H22" i="4" s="1"/>
  <c r="A26" i="4"/>
  <c r="B25" i="4"/>
  <c r="C25" i="4"/>
  <c r="AE24" i="4" s="1"/>
  <c r="D25" i="4" s="1"/>
  <c r="Y21" i="9"/>
  <c r="F22" i="9" s="1"/>
  <c r="J22" i="9" s="1"/>
  <c r="V21" i="9"/>
  <c r="E22" i="9" s="1"/>
  <c r="H22" i="9" s="1"/>
  <c r="AB21" i="9"/>
  <c r="G22" i="9" s="1"/>
  <c r="L22" i="9" s="1"/>
  <c r="U22" i="4"/>
  <c r="AA22" i="4"/>
  <c r="X22" i="4"/>
  <c r="P23" i="4"/>
  <c r="S23" i="4" s="1"/>
  <c r="O23" i="4"/>
  <c r="R23" i="4" s="1"/>
  <c r="Z22" i="4"/>
  <c r="AB22" i="4" s="1"/>
  <c r="G23" i="4" s="1"/>
  <c r="L23" i="4" s="1"/>
  <c r="T22" i="4"/>
  <c r="W22" i="4"/>
  <c r="Z22" i="9"/>
  <c r="W22" i="9"/>
  <c r="T22" i="9"/>
  <c r="AA22" i="9"/>
  <c r="U22" i="9"/>
  <c r="X22" i="9"/>
  <c r="A26" i="9"/>
  <c r="B25" i="9"/>
  <c r="C25" i="9"/>
  <c r="AE24" i="9" s="1"/>
  <c r="D25" i="9" s="1"/>
  <c r="O23" i="9"/>
  <c r="R23" i="9" s="1"/>
  <c r="P23" i="9"/>
  <c r="S23" i="9" s="1"/>
  <c r="Q23" i="9"/>
  <c r="V22" i="9" l="1"/>
  <c r="E23" i="9" s="1"/>
  <c r="H23" i="9" s="1"/>
  <c r="Y22" i="9"/>
  <c r="F23" i="9" s="1"/>
  <c r="J23" i="9" s="1"/>
  <c r="AB22" i="9"/>
  <c r="G23" i="9" s="1"/>
  <c r="L23" i="9" s="1"/>
  <c r="V22" i="4"/>
  <c r="E23" i="4" s="1"/>
  <c r="H23" i="4" s="1"/>
  <c r="Y22" i="4"/>
  <c r="F23" i="4" s="1"/>
  <c r="J23" i="4" s="1"/>
  <c r="O24" i="9"/>
  <c r="R24" i="9" s="1"/>
  <c r="P24" i="9"/>
  <c r="S24" i="9" s="1"/>
  <c r="A27" i="9"/>
  <c r="B26" i="9"/>
  <c r="C26" i="9"/>
  <c r="AE25" i="9" s="1"/>
  <c r="D26" i="9" s="1"/>
  <c r="P24" i="4"/>
  <c r="S24" i="4" s="1"/>
  <c r="O24" i="4"/>
  <c r="R24" i="4" s="1"/>
  <c r="W23" i="4"/>
  <c r="Z23" i="4"/>
  <c r="T23" i="4"/>
  <c r="A27" i="4"/>
  <c r="C26" i="4"/>
  <c r="AE25" i="4" s="1"/>
  <c r="D26" i="4" s="1"/>
  <c r="B26" i="4"/>
  <c r="U23" i="9"/>
  <c r="AA23" i="9"/>
  <c r="X23" i="9"/>
  <c r="U23" i="4"/>
  <c r="X23" i="4"/>
  <c r="AA23" i="4"/>
  <c r="Q23" i="4"/>
  <c r="W23" i="9"/>
  <c r="Z23" i="9"/>
  <c r="T23" i="9"/>
  <c r="V23" i="9" s="1"/>
  <c r="E24" i="9" s="1"/>
  <c r="H24" i="9" s="1"/>
  <c r="AB23" i="9" l="1"/>
  <c r="G24" i="9" s="1"/>
  <c r="L24" i="9" s="1"/>
  <c r="Y23" i="9"/>
  <c r="F24" i="9" s="1"/>
  <c r="J24" i="9" s="1"/>
  <c r="Q24" i="4"/>
  <c r="X24" i="9"/>
  <c r="AA24" i="9"/>
  <c r="U24" i="9"/>
  <c r="Q24" i="9"/>
  <c r="W24" i="9"/>
  <c r="Z24" i="9"/>
  <c r="T24" i="9"/>
  <c r="P25" i="9"/>
  <c r="S25" i="9" s="1"/>
  <c r="O25" i="9"/>
  <c r="R25" i="9" s="1"/>
  <c r="P25" i="4"/>
  <c r="S25" i="4" s="1"/>
  <c r="O25" i="4"/>
  <c r="R25" i="4" s="1"/>
  <c r="W24" i="4"/>
  <c r="Z24" i="4"/>
  <c r="T24" i="4"/>
  <c r="A28" i="9"/>
  <c r="B27" i="9"/>
  <c r="C27" i="9"/>
  <c r="AE26" i="9" s="1"/>
  <c r="D27" i="9" s="1"/>
  <c r="Y23" i="4"/>
  <c r="F24" i="4" s="1"/>
  <c r="J24" i="4" s="1"/>
  <c r="AB23" i="4"/>
  <c r="G24" i="4" s="1"/>
  <c r="L24" i="4" s="1"/>
  <c r="V23" i="4"/>
  <c r="E24" i="4" s="1"/>
  <c r="H24" i="4" s="1"/>
  <c r="C27" i="4"/>
  <c r="AE26" i="4" s="1"/>
  <c r="D27" i="4" s="1"/>
  <c r="B27" i="4"/>
  <c r="A28" i="4"/>
  <c r="U24" i="4"/>
  <c r="AA24" i="4"/>
  <c r="X24" i="4"/>
  <c r="Q25" i="4" l="1"/>
  <c r="V24" i="4"/>
  <c r="E25" i="4" s="1"/>
  <c r="H25" i="4" s="1"/>
  <c r="Q25" i="9"/>
  <c r="AB24" i="4"/>
  <c r="G25" i="4" s="1"/>
  <c r="L25" i="4" s="1"/>
  <c r="Y24" i="4"/>
  <c r="F25" i="4" s="1"/>
  <c r="J25" i="4" s="1"/>
  <c r="O26" i="9"/>
  <c r="R26" i="9" s="1"/>
  <c r="P26" i="9"/>
  <c r="S26" i="9" s="1"/>
  <c r="W25" i="4"/>
  <c r="T25" i="4"/>
  <c r="Z25" i="4"/>
  <c r="C28" i="4"/>
  <c r="AE27" i="4" s="1"/>
  <c r="D28" i="4" s="1"/>
  <c r="A29" i="4"/>
  <c r="B28" i="4"/>
  <c r="X25" i="4"/>
  <c r="U25" i="4"/>
  <c r="AA25" i="4"/>
  <c r="P26" i="4"/>
  <c r="S26" i="4" s="1"/>
  <c r="O26" i="4"/>
  <c r="R26" i="4" s="1"/>
  <c r="Z25" i="9"/>
  <c r="T25" i="9"/>
  <c r="W25" i="9"/>
  <c r="V24" i="9"/>
  <c r="E25" i="9" s="1"/>
  <c r="H25" i="9" s="1"/>
  <c r="AB24" i="9"/>
  <c r="G25" i="9" s="1"/>
  <c r="L25" i="9" s="1"/>
  <c r="Y24" i="9"/>
  <c r="F25" i="9" s="1"/>
  <c r="J25" i="9" s="1"/>
  <c r="C28" i="9"/>
  <c r="AE27" i="9" s="1"/>
  <c r="D28" i="9" s="1"/>
  <c r="B28" i="9"/>
  <c r="A29" i="9"/>
  <c r="AA25" i="9"/>
  <c r="X25" i="9"/>
  <c r="U25" i="9"/>
  <c r="Q26" i="4" l="1"/>
  <c r="V25" i="4"/>
  <c r="E26" i="4" s="1"/>
  <c r="H26" i="4" s="1"/>
  <c r="Y25" i="4"/>
  <c r="F26" i="4" s="1"/>
  <c r="J26" i="4" s="1"/>
  <c r="Y25" i="9"/>
  <c r="F26" i="9" s="1"/>
  <c r="J26" i="9" s="1"/>
  <c r="V25" i="9"/>
  <c r="E26" i="9" s="1"/>
  <c r="H26" i="9" s="1"/>
  <c r="AB25" i="9"/>
  <c r="G26" i="9" s="1"/>
  <c r="L26" i="9" s="1"/>
  <c r="AB25" i="4"/>
  <c r="G26" i="4" s="1"/>
  <c r="L26" i="4" s="1"/>
  <c r="W26" i="4"/>
  <c r="Z26" i="4"/>
  <c r="T26" i="4"/>
  <c r="Q26" i="9"/>
  <c r="C29" i="9"/>
  <c r="AE28" i="9" s="1"/>
  <c r="D29" i="9" s="1"/>
  <c r="A30" i="9"/>
  <c r="B29" i="9"/>
  <c r="W26" i="9"/>
  <c r="Z26" i="9"/>
  <c r="T26" i="9"/>
  <c r="P27" i="9"/>
  <c r="S27" i="9" s="1"/>
  <c r="O27" i="9"/>
  <c r="R27" i="9" s="1"/>
  <c r="Q27" i="9"/>
  <c r="P27" i="4"/>
  <c r="S27" i="4" s="1"/>
  <c r="O27" i="4"/>
  <c r="R27" i="4" s="1"/>
  <c r="X26" i="4"/>
  <c r="AA26" i="4"/>
  <c r="U26" i="4"/>
  <c r="B29" i="4"/>
  <c r="A30" i="4"/>
  <c r="C29" i="4"/>
  <c r="AE28" i="4" s="1"/>
  <c r="D29" i="4" s="1"/>
  <c r="U26" i="9"/>
  <c r="AA26" i="9"/>
  <c r="X26" i="9"/>
  <c r="Y26" i="4" l="1"/>
  <c r="F27" i="4" s="1"/>
  <c r="J27" i="4" s="1"/>
  <c r="V26" i="4"/>
  <c r="E27" i="4" s="1"/>
  <c r="H27" i="4" s="1"/>
  <c r="AB26" i="4"/>
  <c r="G27" i="4" s="1"/>
  <c r="L27" i="4" s="1"/>
  <c r="W27" i="4"/>
  <c r="Z27" i="4"/>
  <c r="T27" i="4"/>
  <c r="Q27" i="4"/>
  <c r="P28" i="4"/>
  <c r="S28" i="4" s="1"/>
  <c r="O28" i="4"/>
  <c r="R28" i="4" s="1"/>
  <c r="AA27" i="4"/>
  <c r="U27" i="4"/>
  <c r="X27" i="4"/>
  <c r="A31" i="9"/>
  <c r="B30" i="9"/>
  <c r="C30" i="9"/>
  <c r="AE29" i="9" s="1"/>
  <c r="D30" i="9" s="1"/>
  <c r="C30" i="4"/>
  <c r="AE29" i="4" s="1"/>
  <c r="D30" i="4" s="1"/>
  <c r="B30" i="4"/>
  <c r="A31" i="4"/>
  <c r="Y26" i="9"/>
  <c r="F27" i="9" s="1"/>
  <c r="J27" i="9" s="1"/>
  <c r="V26" i="9"/>
  <c r="E27" i="9" s="1"/>
  <c r="H27" i="9" s="1"/>
  <c r="AB26" i="9"/>
  <c r="G27" i="9" s="1"/>
  <c r="L27" i="9" s="1"/>
  <c r="T27" i="9"/>
  <c r="V27" i="9" s="1"/>
  <c r="E28" i="9" s="1"/>
  <c r="H28" i="9" s="1"/>
  <c r="W27" i="9"/>
  <c r="Z27" i="9"/>
  <c r="AB27" i="9" s="1"/>
  <c r="G28" i="9" s="1"/>
  <c r="L28" i="9" s="1"/>
  <c r="P28" i="9"/>
  <c r="S28" i="9" s="1"/>
  <c r="O28" i="9"/>
  <c r="R28" i="9" s="1"/>
  <c r="U27" i="9"/>
  <c r="AA27" i="9"/>
  <c r="X27" i="9"/>
  <c r="Y27" i="9" l="1"/>
  <c r="F28" i="9" s="1"/>
  <c r="J28" i="9" s="1"/>
  <c r="P29" i="4"/>
  <c r="S29" i="4" s="1"/>
  <c r="O29" i="4"/>
  <c r="R29" i="4" s="1"/>
  <c r="T28" i="4"/>
  <c r="W28" i="4"/>
  <c r="Z28" i="4"/>
  <c r="Q28" i="4"/>
  <c r="W28" i="9"/>
  <c r="Z28" i="9"/>
  <c r="T28" i="9"/>
  <c r="U28" i="4"/>
  <c r="AA28" i="4"/>
  <c r="X28" i="4"/>
  <c r="P29" i="9"/>
  <c r="S29" i="9" s="1"/>
  <c r="O29" i="9"/>
  <c r="R29" i="9" s="1"/>
  <c r="Q28" i="9"/>
  <c r="Y27" i="4"/>
  <c r="F28" i="4" s="1"/>
  <c r="J28" i="4" s="1"/>
  <c r="AB27" i="4"/>
  <c r="G28" i="4" s="1"/>
  <c r="L28" i="4" s="1"/>
  <c r="V27" i="4"/>
  <c r="E28" i="4" s="1"/>
  <c r="H28" i="4" s="1"/>
  <c r="AA28" i="9"/>
  <c r="X28" i="9"/>
  <c r="U28" i="9"/>
  <c r="A32" i="4"/>
  <c r="B31" i="4"/>
  <c r="C31" i="4"/>
  <c r="AE30" i="4" s="1"/>
  <c r="D31" i="4" s="1"/>
  <c r="C31" i="9"/>
  <c r="AE30" i="9" s="1"/>
  <c r="D31" i="9" s="1"/>
  <c r="A32" i="9"/>
  <c r="B31" i="9"/>
  <c r="Q29" i="4" l="1"/>
  <c r="X29" i="9"/>
  <c r="AA29" i="9"/>
  <c r="U29" i="9"/>
  <c r="W29" i="4"/>
  <c r="T29" i="4"/>
  <c r="Z29" i="4"/>
  <c r="Z29" i="9"/>
  <c r="T29" i="9"/>
  <c r="W29" i="9"/>
  <c r="V28" i="4"/>
  <c r="E29" i="4" s="1"/>
  <c r="H29" i="4" s="1"/>
  <c r="Y28" i="4"/>
  <c r="F29" i="4" s="1"/>
  <c r="J29" i="4" s="1"/>
  <c r="AB28" i="4"/>
  <c r="G29" i="4" s="1"/>
  <c r="L29" i="4" s="1"/>
  <c r="B32" i="4"/>
  <c r="C32" i="4"/>
  <c r="AE31" i="4" s="1"/>
  <c r="D32" i="4" s="1"/>
  <c r="A33" i="4"/>
  <c r="Q29" i="9"/>
  <c r="A33" i="9"/>
  <c r="C32" i="9"/>
  <c r="AE31" i="9" s="1"/>
  <c r="D32" i="9" s="1"/>
  <c r="B32" i="9"/>
  <c r="AA29" i="4"/>
  <c r="X29" i="4"/>
  <c r="U29" i="4"/>
  <c r="O30" i="9"/>
  <c r="R30" i="9" s="1"/>
  <c r="P30" i="9"/>
  <c r="S30" i="9" s="1"/>
  <c r="O30" i="4"/>
  <c r="R30" i="4" s="1"/>
  <c r="P30" i="4"/>
  <c r="S30" i="4" s="1"/>
  <c r="Y28" i="9"/>
  <c r="F29" i="9" s="1"/>
  <c r="J29" i="9" s="1"/>
  <c r="AB28" i="9"/>
  <c r="G29" i="9" s="1"/>
  <c r="L29" i="9" s="1"/>
  <c r="V28" i="9"/>
  <c r="E29" i="9" s="1"/>
  <c r="H29" i="9" s="1"/>
  <c r="Y29" i="4" l="1"/>
  <c r="F30" i="4" s="1"/>
  <c r="J30" i="4" s="1"/>
  <c r="Q30" i="4"/>
  <c r="Q30" i="9"/>
  <c r="AB29" i="4"/>
  <c r="G30" i="4" s="1"/>
  <c r="L30" i="4" s="1"/>
  <c r="V29" i="4"/>
  <c r="E30" i="4" s="1"/>
  <c r="H30" i="4" s="1"/>
  <c r="Z30" i="9"/>
  <c r="W30" i="9"/>
  <c r="T30" i="9"/>
  <c r="P31" i="9"/>
  <c r="S31" i="9" s="1"/>
  <c r="O31" i="9"/>
  <c r="R31" i="9" s="1"/>
  <c r="Q31" i="9"/>
  <c r="AA30" i="4"/>
  <c r="U30" i="4"/>
  <c r="X30" i="4"/>
  <c r="V29" i="9"/>
  <c r="E30" i="9" s="1"/>
  <c r="H30" i="9" s="1"/>
  <c r="Y29" i="9"/>
  <c r="F30" i="9" s="1"/>
  <c r="J30" i="9" s="1"/>
  <c r="AB29" i="9"/>
  <c r="G30" i="9" s="1"/>
  <c r="L30" i="9" s="1"/>
  <c r="B33" i="9"/>
  <c r="C33" i="9"/>
  <c r="AE32" i="9" s="1"/>
  <c r="D33" i="9" s="1"/>
  <c r="A34" i="9"/>
  <c r="T30" i="4"/>
  <c r="W30" i="4"/>
  <c r="Z30" i="4"/>
  <c r="A34" i="4"/>
  <c r="C33" i="4"/>
  <c r="AE32" i="4" s="1"/>
  <c r="D33" i="4" s="1"/>
  <c r="B33" i="4"/>
  <c r="AA30" i="9"/>
  <c r="X30" i="9"/>
  <c r="U30" i="9"/>
  <c r="V30" i="9" s="1"/>
  <c r="E31" i="9" s="1"/>
  <c r="H31" i="9" s="1"/>
  <c r="P31" i="4"/>
  <c r="S31" i="4" s="1"/>
  <c r="O31" i="4"/>
  <c r="R31" i="4" s="1"/>
  <c r="AB30" i="9" l="1"/>
  <c r="G31" i="9" s="1"/>
  <c r="L31" i="9" s="1"/>
  <c r="Y30" i="9"/>
  <c r="F31" i="9" s="1"/>
  <c r="J31" i="9" s="1"/>
  <c r="Y30" i="4"/>
  <c r="F31" i="4" s="1"/>
  <c r="J31" i="4" s="1"/>
  <c r="AB30" i="4"/>
  <c r="G31" i="4" s="1"/>
  <c r="L31" i="4" s="1"/>
  <c r="V30" i="4"/>
  <c r="E31" i="4" s="1"/>
  <c r="H31" i="4" s="1"/>
  <c r="U31" i="4"/>
  <c r="X31" i="4"/>
  <c r="AA31" i="4"/>
  <c r="B34" i="9"/>
  <c r="C34" i="9"/>
  <c r="AE33" i="9" s="1"/>
  <c r="D34" i="9" s="1"/>
  <c r="A35" i="9"/>
  <c r="U31" i="9"/>
  <c r="X31" i="9"/>
  <c r="AA31" i="9"/>
  <c r="A35" i="4"/>
  <c r="C34" i="4"/>
  <c r="AE33" i="4" s="1"/>
  <c r="D34" i="4" s="1"/>
  <c r="B34" i="4"/>
  <c r="P32" i="9"/>
  <c r="S32" i="9" s="1"/>
  <c r="O32" i="9"/>
  <c r="R32" i="9" s="1"/>
  <c r="O32" i="4"/>
  <c r="R32" i="4" s="1"/>
  <c r="P32" i="4"/>
  <c r="S32" i="4" s="1"/>
  <c r="Z31" i="4"/>
  <c r="W31" i="4"/>
  <c r="T31" i="4"/>
  <c r="Q31" i="4"/>
  <c r="Z31" i="9"/>
  <c r="T31" i="9"/>
  <c r="V31" i="9" s="1"/>
  <c r="E32" i="9" s="1"/>
  <c r="H32" i="9" s="1"/>
  <c r="W31" i="9"/>
  <c r="Y31" i="9" s="1"/>
  <c r="F32" i="9" s="1"/>
  <c r="J32" i="9" s="1"/>
  <c r="AB31" i="9" l="1"/>
  <c r="G32" i="9" s="1"/>
  <c r="L32" i="9" s="1"/>
  <c r="Q32" i="9"/>
  <c r="Z32" i="4"/>
  <c r="W32" i="4"/>
  <c r="T32" i="4"/>
  <c r="P33" i="9"/>
  <c r="S33" i="9" s="1"/>
  <c r="O33" i="9"/>
  <c r="R33" i="9" s="1"/>
  <c r="O33" i="4"/>
  <c r="R33" i="4" s="1"/>
  <c r="P33" i="4"/>
  <c r="S33" i="4" s="1"/>
  <c r="C35" i="9"/>
  <c r="AE34" i="9" s="1"/>
  <c r="D35" i="9" s="1"/>
  <c r="B35" i="9"/>
  <c r="A36" i="9"/>
  <c r="C35" i="4"/>
  <c r="AE34" i="4" s="1"/>
  <c r="D35" i="4" s="1"/>
  <c r="A36" i="4"/>
  <c r="B35" i="4"/>
  <c r="W32" i="9"/>
  <c r="Y32" i="9" s="1"/>
  <c r="F33" i="9" s="1"/>
  <c r="J33" i="9" s="1"/>
  <c r="Z32" i="9"/>
  <c r="T32" i="9"/>
  <c r="AB31" i="4"/>
  <c r="G32" i="4" s="1"/>
  <c r="L32" i="4" s="1"/>
  <c r="Y31" i="4"/>
  <c r="F32" i="4" s="1"/>
  <c r="J32" i="4" s="1"/>
  <c r="V31" i="4"/>
  <c r="E32" i="4" s="1"/>
  <c r="H32" i="4" s="1"/>
  <c r="X32" i="9"/>
  <c r="AA32" i="9"/>
  <c r="U32" i="9"/>
  <c r="X32" i="4"/>
  <c r="AA32" i="4"/>
  <c r="U32" i="4"/>
  <c r="Q32" i="4"/>
  <c r="AB32" i="9" l="1"/>
  <c r="G33" i="9" s="1"/>
  <c r="L33" i="9" s="1"/>
  <c r="V32" i="9"/>
  <c r="E33" i="9" s="1"/>
  <c r="H33" i="9" s="1"/>
  <c r="Q33" i="9"/>
  <c r="Y32" i="4"/>
  <c r="F33" i="4" s="1"/>
  <c r="J33" i="4" s="1"/>
  <c r="AB32" i="4"/>
  <c r="G33" i="4" s="1"/>
  <c r="L33" i="4" s="1"/>
  <c r="V32" i="4"/>
  <c r="E33" i="4" s="1"/>
  <c r="H33" i="4" s="1"/>
  <c r="B36" i="4"/>
  <c r="C36" i="4"/>
  <c r="AE35" i="4" s="1"/>
  <c r="D36" i="4" s="1"/>
  <c r="A37" i="4"/>
  <c r="O34" i="9"/>
  <c r="R34" i="9" s="1"/>
  <c r="P34" i="9"/>
  <c r="S34" i="9" s="1"/>
  <c r="U33" i="9"/>
  <c r="AA33" i="9"/>
  <c r="X33" i="9"/>
  <c r="P34" i="4"/>
  <c r="S34" i="4" s="1"/>
  <c r="O34" i="4"/>
  <c r="R34" i="4" s="1"/>
  <c r="C36" i="9"/>
  <c r="AE35" i="9" s="1"/>
  <c r="D36" i="9" s="1"/>
  <c r="B36" i="9"/>
  <c r="A37" i="9"/>
  <c r="T33" i="9"/>
  <c r="V33" i="9" s="1"/>
  <c r="E34" i="9" s="1"/>
  <c r="H34" i="9" s="1"/>
  <c r="Z33" i="9"/>
  <c r="AB33" i="9" s="1"/>
  <c r="G34" i="9" s="1"/>
  <c r="L34" i="9" s="1"/>
  <c r="W33" i="9"/>
  <c r="Y33" i="9" s="1"/>
  <c r="F34" i="9" s="1"/>
  <c r="J34" i="9" s="1"/>
  <c r="Q33" i="4"/>
  <c r="AA33" i="4"/>
  <c r="U33" i="4"/>
  <c r="X33" i="4"/>
  <c r="W33" i="4"/>
  <c r="T33" i="4"/>
  <c r="Z33" i="4"/>
  <c r="Z34" i="9" l="1"/>
  <c r="T34" i="9"/>
  <c r="W34" i="9"/>
  <c r="C37" i="4"/>
  <c r="AE36" i="4" s="1"/>
  <c r="D37" i="4" s="1"/>
  <c r="B37" i="4"/>
  <c r="A38" i="4"/>
  <c r="O35" i="4"/>
  <c r="R35" i="4" s="1"/>
  <c r="P35" i="4"/>
  <c r="S35" i="4" s="1"/>
  <c r="T34" i="4"/>
  <c r="W34" i="4"/>
  <c r="Z34" i="4"/>
  <c r="O35" i="9"/>
  <c r="R35" i="9" s="1"/>
  <c r="P35" i="9"/>
  <c r="S35" i="9" s="1"/>
  <c r="V33" i="4"/>
  <c r="E34" i="4" s="1"/>
  <c r="H34" i="4" s="1"/>
  <c r="AB33" i="4"/>
  <c r="G34" i="4" s="1"/>
  <c r="L34" i="4" s="1"/>
  <c r="Y33" i="4"/>
  <c r="F34" i="4" s="1"/>
  <c r="J34" i="4" s="1"/>
  <c r="AA34" i="4"/>
  <c r="X34" i="4"/>
  <c r="U34" i="4"/>
  <c r="X34" i="9"/>
  <c r="AA34" i="9"/>
  <c r="U34" i="9"/>
  <c r="B37" i="9"/>
  <c r="C37" i="9"/>
  <c r="AE36" i="9" s="1"/>
  <c r="D37" i="9" s="1"/>
  <c r="A38" i="9"/>
  <c r="Q34" i="4"/>
  <c r="Q34" i="9"/>
  <c r="X35" i="4" l="1"/>
  <c r="AA35" i="4"/>
  <c r="U35" i="4"/>
  <c r="O36" i="9"/>
  <c r="R36" i="9" s="1"/>
  <c r="P36" i="9"/>
  <c r="S36" i="9" s="1"/>
  <c r="Q35" i="9"/>
  <c r="W35" i="9"/>
  <c r="Z35" i="9"/>
  <c r="T35" i="9"/>
  <c r="Q35" i="4"/>
  <c r="V34" i="9"/>
  <c r="E35" i="9" s="1"/>
  <c r="H35" i="9" s="1"/>
  <c r="Y34" i="9"/>
  <c r="F35" i="9" s="1"/>
  <c r="J35" i="9" s="1"/>
  <c r="AB34" i="9"/>
  <c r="G35" i="9" s="1"/>
  <c r="L35" i="9" s="1"/>
  <c r="A39" i="9"/>
  <c r="B38" i="9"/>
  <c r="C38" i="9"/>
  <c r="AE37" i="9" s="1"/>
  <c r="D38" i="9" s="1"/>
  <c r="T35" i="4"/>
  <c r="W35" i="4"/>
  <c r="Z35" i="4"/>
  <c r="A39" i="4"/>
  <c r="B38" i="4"/>
  <c r="C38" i="4"/>
  <c r="AE37" i="4" s="1"/>
  <c r="D38" i="4" s="1"/>
  <c r="V34" i="4"/>
  <c r="E35" i="4" s="1"/>
  <c r="H35" i="4" s="1"/>
  <c r="AB34" i="4"/>
  <c r="G35" i="4" s="1"/>
  <c r="L35" i="4" s="1"/>
  <c r="Y34" i="4"/>
  <c r="F35" i="4" s="1"/>
  <c r="J35" i="4" s="1"/>
  <c r="P36" i="4"/>
  <c r="S36" i="4" s="1"/>
  <c r="O36" i="4"/>
  <c r="R36" i="4" s="1"/>
  <c r="X35" i="9"/>
  <c r="AA35" i="9"/>
  <c r="U35" i="9"/>
  <c r="O37" i="9" l="1"/>
  <c r="R37" i="9" s="1"/>
  <c r="P37" i="9"/>
  <c r="S37" i="9" s="1"/>
  <c r="P37" i="4"/>
  <c r="S37" i="4" s="1"/>
  <c r="O37" i="4"/>
  <c r="R37" i="4" s="1"/>
  <c r="A40" i="9"/>
  <c r="C39" i="9"/>
  <c r="AE38" i="9" s="1"/>
  <c r="D39" i="9" s="1"/>
  <c r="B39" i="9"/>
  <c r="Y35" i="9"/>
  <c r="F36" i="9" s="1"/>
  <c r="J36" i="9" s="1"/>
  <c r="AB35" i="9"/>
  <c r="G36" i="9" s="1"/>
  <c r="L36" i="9" s="1"/>
  <c r="V35" i="9"/>
  <c r="E36" i="9" s="1"/>
  <c r="H36" i="9" s="1"/>
  <c r="Q36" i="4"/>
  <c r="B39" i="4"/>
  <c r="A40" i="4"/>
  <c r="C39" i="4"/>
  <c r="AE38" i="4" s="1"/>
  <c r="D39" i="4" s="1"/>
  <c r="Q36" i="9"/>
  <c r="U36" i="9"/>
  <c r="X36" i="9"/>
  <c r="AA36" i="9"/>
  <c r="Z36" i="4"/>
  <c r="T36" i="4"/>
  <c r="W36" i="4"/>
  <c r="W36" i="9"/>
  <c r="T36" i="9"/>
  <c r="Z36" i="9"/>
  <c r="U36" i="4"/>
  <c r="X36" i="4"/>
  <c r="AA36" i="4"/>
  <c r="AB35" i="4"/>
  <c r="G36" i="4" s="1"/>
  <c r="L36" i="4" s="1"/>
  <c r="Y35" i="4"/>
  <c r="F36" i="4" s="1"/>
  <c r="J36" i="4" s="1"/>
  <c r="V35" i="4"/>
  <c r="E36" i="4" s="1"/>
  <c r="H36" i="4" s="1"/>
  <c r="W37" i="4" l="1"/>
  <c r="T37" i="4"/>
  <c r="Z37" i="4"/>
  <c r="P38" i="4"/>
  <c r="S38" i="4" s="1"/>
  <c r="O38" i="4"/>
  <c r="R38" i="4" s="1"/>
  <c r="P38" i="9"/>
  <c r="S38" i="9" s="1"/>
  <c r="O38" i="9"/>
  <c r="R38" i="9" s="1"/>
  <c r="Q38" i="9"/>
  <c r="Q37" i="9"/>
  <c r="AA37" i="4"/>
  <c r="X37" i="4"/>
  <c r="U37" i="4"/>
  <c r="X37" i="9"/>
  <c r="AA37" i="9"/>
  <c r="U37" i="9"/>
  <c r="AB36" i="9"/>
  <c r="G37" i="9" s="1"/>
  <c r="L37" i="9" s="1"/>
  <c r="Y36" i="9"/>
  <c r="F37" i="9" s="1"/>
  <c r="J37" i="9" s="1"/>
  <c r="V36" i="9"/>
  <c r="E37" i="9" s="1"/>
  <c r="H37" i="9" s="1"/>
  <c r="C40" i="4"/>
  <c r="AE39" i="4" s="1"/>
  <c r="D40" i="4" s="1"/>
  <c r="A41" i="4"/>
  <c r="B40" i="4"/>
  <c r="C40" i="9"/>
  <c r="AE39" i="9" s="1"/>
  <c r="D40" i="9" s="1"/>
  <c r="B40" i="9"/>
  <c r="A41" i="9"/>
  <c r="Z37" i="9"/>
  <c r="T37" i="9"/>
  <c r="W37" i="9"/>
  <c r="V36" i="4"/>
  <c r="E37" i="4" s="1"/>
  <c r="H37" i="4" s="1"/>
  <c r="AB36" i="4"/>
  <c r="G37" i="4" s="1"/>
  <c r="L37" i="4" s="1"/>
  <c r="Y36" i="4"/>
  <c r="F37" i="4" s="1"/>
  <c r="J37" i="4" s="1"/>
  <c r="Q37" i="4"/>
  <c r="W38" i="4" l="1"/>
  <c r="T38" i="4"/>
  <c r="Z38" i="4"/>
  <c r="Y37" i="4"/>
  <c r="F38" i="4" s="1"/>
  <c r="J38" i="4" s="1"/>
  <c r="V37" i="4"/>
  <c r="E38" i="4" s="1"/>
  <c r="H38" i="4" s="1"/>
  <c r="AB37" i="4"/>
  <c r="G38" i="4" s="1"/>
  <c r="L38" i="4" s="1"/>
  <c r="AA38" i="4"/>
  <c r="X38" i="4"/>
  <c r="U38" i="4"/>
  <c r="B41" i="9"/>
  <c r="A42" i="9"/>
  <c r="C41" i="9"/>
  <c r="AE40" i="9" s="1"/>
  <c r="D41" i="9" s="1"/>
  <c r="V37" i="9"/>
  <c r="E38" i="9" s="1"/>
  <c r="H38" i="9" s="1"/>
  <c r="Y37" i="9"/>
  <c r="F38" i="9" s="1"/>
  <c r="J38" i="9" s="1"/>
  <c r="AB37" i="9"/>
  <c r="G38" i="9" s="1"/>
  <c r="L38" i="9" s="1"/>
  <c r="P39" i="9"/>
  <c r="S39" i="9" s="1"/>
  <c r="O39" i="9"/>
  <c r="R39" i="9" s="1"/>
  <c r="B41" i="4"/>
  <c r="C41" i="4"/>
  <c r="AE40" i="4" s="1"/>
  <c r="D41" i="4" s="1"/>
  <c r="A42" i="4"/>
  <c r="Q38" i="4"/>
  <c r="P39" i="4"/>
  <c r="S39" i="4" s="1"/>
  <c r="O39" i="4"/>
  <c r="R39" i="4" s="1"/>
  <c r="W38" i="9"/>
  <c r="Y38" i="9" s="1"/>
  <c r="F39" i="9" s="1"/>
  <c r="J39" i="9" s="1"/>
  <c r="T38" i="9"/>
  <c r="Z38" i="9"/>
  <c r="X38" i="9"/>
  <c r="U38" i="9"/>
  <c r="AA38" i="9"/>
  <c r="AB38" i="9" l="1"/>
  <c r="G39" i="9" s="1"/>
  <c r="L39" i="9" s="1"/>
  <c r="V38" i="9"/>
  <c r="E39" i="9" s="1"/>
  <c r="H39" i="9" s="1"/>
  <c r="Q39" i="4"/>
  <c r="Q39" i="9"/>
  <c r="T39" i="4"/>
  <c r="Z39" i="4"/>
  <c r="W39" i="4"/>
  <c r="A43" i="4"/>
  <c r="C42" i="4"/>
  <c r="AE41" i="4" s="1"/>
  <c r="D42" i="4" s="1"/>
  <c r="B42" i="4"/>
  <c r="W39" i="9"/>
  <c r="T39" i="9"/>
  <c r="Z39" i="9"/>
  <c r="U39" i="4"/>
  <c r="V39" i="4" s="1"/>
  <c r="E40" i="4" s="1"/>
  <c r="H40" i="4" s="1"/>
  <c r="AA39" i="4"/>
  <c r="AB39" i="4" s="1"/>
  <c r="G40" i="4" s="1"/>
  <c r="L40" i="4" s="1"/>
  <c r="X39" i="4"/>
  <c r="O40" i="4"/>
  <c r="R40" i="4" s="1"/>
  <c r="P40" i="4"/>
  <c r="S40" i="4" s="1"/>
  <c r="P40" i="9"/>
  <c r="S40" i="9" s="1"/>
  <c r="O40" i="9"/>
  <c r="R40" i="9" s="1"/>
  <c r="AA39" i="9"/>
  <c r="X39" i="9"/>
  <c r="U39" i="9"/>
  <c r="Y38" i="4"/>
  <c r="F39" i="4" s="1"/>
  <c r="J39" i="4" s="1"/>
  <c r="V38" i="4"/>
  <c r="E39" i="4" s="1"/>
  <c r="H39" i="4" s="1"/>
  <c r="AB38" i="4"/>
  <c r="G39" i="4" s="1"/>
  <c r="L39" i="4" s="1"/>
  <c r="A43" i="9"/>
  <c r="B42" i="9"/>
  <c r="C42" i="9"/>
  <c r="AE41" i="9" s="1"/>
  <c r="D42" i="9" s="1"/>
  <c r="AB39" i="9" l="1"/>
  <c r="G40" i="9" s="1"/>
  <c r="L40" i="9" s="1"/>
  <c r="Y39" i="4"/>
  <c r="F40" i="4" s="1"/>
  <c r="J40" i="4" s="1"/>
  <c r="V39" i="9"/>
  <c r="E40" i="9" s="1"/>
  <c r="H40" i="9" s="1"/>
  <c r="Y39" i="9"/>
  <c r="F40" i="9" s="1"/>
  <c r="J40" i="9" s="1"/>
  <c r="Q40" i="4"/>
  <c r="X40" i="4"/>
  <c r="U40" i="4"/>
  <c r="AA40" i="4"/>
  <c r="A44" i="4"/>
  <c r="B43" i="4"/>
  <c r="C43" i="4"/>
  <c r="AE42" i="4" s="1"/>
  <c r="D43" i="4" s="1"/>
  <c r="P41" i="4"/>
  <c r="S41" i="4" s="1"/>
  <c r="O41" i="4"/>
  <c r="R41" i="4" s="1"/>
  <c r="Q41" i="4"/>
  <c r="P41" i="9"/>
  <c r="S41" i="9" s="1"/>
  <c r="O41" i="9"/>
  <c r="R41" i="9" s="1"/>
  <c r="Q40" i="9"/>
  <c r="T40" i="4"/>
  <c r="Z40" i="4"/>
  <c r="W40" i="4"/>
  <c r="Y40" i="4" s="1"/>
  <c r="F41" i="4" s="1"/>
  <c r="J41" i="4" s="1"/>
  <c r="A44" i="9"/>
  <c r="B43" i="9"/>
  <c r="C43" i="9"/>
  <c r="AE42" i="9" s="1"/>
  <c r="D43" i="9" s="1"/>
  <c r="T40" i="9"/>
  <c r="W40" i="9"/>
  <c r="Z40" i="9"/>
  <c r="U40" i="9"/>
  <c r="X40" i="9"/>
  <c r="AA40" i="9"/>
  <c r="AB40" i="4" l="1"/>
  <c r="G41" i="4" s="1"/>
  <c r="L41" i="4" s="1"/>
  <c r="Q41" i="9"/>
  <c r="V40" i="4"/>
  <c r="E41" i="4" s="1"/>
  <c r="H41" i="4" s="1"/>
  <c r="Z41" i="4"/>
  <c r="T41" i="4"/>
  <c r="W41" i="4"/>
  <c r="U41" i="4"/>
  <c r="AA41" i="4"/>
  <c r="X41" i="4"/>
  <c r="B44" i="9"/>
  <c r="C44" i="9"/>
  <c r="AE43" i="9" s="1"/>
  <c r="D44" i="9" s="1"/>
  <c r="A45" i="9"/>
  <c r="V40" i="9"/>
  <c r="E41" i="9" s="1"/>
  <c r="H41" i="9" s="1"/>
  <c r="Y40" i="9"/>
  <c r="F41" i="9" s="1"/>
  <c r="J41" i="9" s="1"/>
  <c r="AB40" i="9"/>
  <c r="G41" i="9" s="1"/>
  <c r="L41" i="9" s="1"/>
  <c r="O42" i="9"/>
  <c r="R42" i="9" s="1"/>
  <c r="P42" i="9"/>
  <c r="S42" i="9" s="1"/>
  <c r="O42" i="4"/>
  <c r="R42" i="4" s="1"/>
  <c r="P42" i="4"/>
  <c r="S42" i="4" s="1"/>
  <c r="T41" i="9"/>
  <c r="Z41" i="9"/>
  <c r="AB41" i="9" s="1"/>
  <c r="G42" i="9" s="1"/>
  <c r="L42" i="9" s="1"/>
  <c r="W41" i="9"/>
  <c r="C44" i="4"/>
  <c r="AE43" i="4" s="1"/>
  <c r="D44" i="4" s="1"/>
  <c r="A45" i="4"/>
  <c r="B44" i="4"/>
  <c r="AA41" i="9"/>
  <c r="U41" i="9"/>
  <c r="X41" i="9"/>
  <c r="Y41" i="9" l="1"/>
  <c r="F42" i="9" s="1"/>
  <c r="J42" i="9" s="1"/>
  <c r="V41" i="9"/>
  <c r="E42" i="9" s="1"/>
  <c r="H42" i="9" s="1"/>
  <c r="Y41" i="4"/>
  <c r="F42" i="4" s="1"/>
  <c r="J42" i="4" s="1"/>
  <c r="AB41" i="4"/>
  <c r="G42" i="4" s="1"/>
  <c r="L42" i="4" s="1"/>
  <c r="V41" i="4"/>
  <c r="E42" i="4" s="1"/>
  <c r="H42" i="4" s="1"/>
  <c r="T42" i="4"/>
  <c r="W42" i="4"/>
  <c r="Z42" i="4"/>
  <c r="U42" i="9"/>
  <c r="X42" i="9"/>
  <c r="AA42" i="9"/>
  <c r="Q42" i="9"/>
  <c r="B45" i="9"/>
  <c r="C45" i="9"/>
  <c r="AE44" i="9" s="1"/>
  <c r="D45" i="9" s="1"/>
  <c r="A46" i="9"/>
  <c r="Z42" i="9"/>
  <c r="W42" i="9"/>
  <c r="T42" i="9"/>
  <c r="O43" i="9"/>
  <c r="R43" i="9" s="1"/>
  <c r="P43" i="9"/>
  <c r="S43" i="9" s="1"/>
  <c r="A46" i="4"/>
  <c r="B45" i="4"/>
  <c r="C45" i="4"/>
  <c r="AE44" i="4" s="1"/>
  <c r="D45" i="4" s="1"/>
  <c r="O43" i="4"/>
  <c r="R43" i="4" s="1"/>
  <c r="P43" i="4"/>
  <c r="S43" i="4" s="1"/>
  <c r="U42" i="4"/>
  <c r="AA42" i="4"/>
  <c r="X42" i="4"/>
  <c r="Q42" i="4"/>
  <c r="Q43" i="4" l="1"/>
  <c r="O44" i="4"/>
  <c r="R44" i="4" s="1"/>
  <c r="P44" i="4"/>
  <c r="S44" i="4" s="1"/>
  <c r="Q44" i="4"/>
  <c r="T43" i="9"/>
  <c r="Z43" i="9"/>
  <c r="W43" i="9"/>
  <c r="Y42" i="9"/>
  <c r="F43" i="9" s="1"/>
  <c r="J43" i="9" s="1"/>
  <c r="V42" i="9"/>
  <c r="E43" i="9" s="1"/>
  <c r="H43" i="9" s="1"/>
  <c r="AB42" i="9"/>
  <c r="G43" i="9" s="1"/>
  <c r="L43" i="9" s="1"/>
  <c r="A47" i="4"/>
  <c r="C46" i="4"/>
  <c r="AE45" i="4" s="1"/>
  <c r="D46" i="4" s="1"/>
  <c r="B46" i="4"/>
  <c r="A47" i="9"/>
  <c r="B46" i="9"/>
  <c r="C46" i="9"/>
  <c r="AE45" i="9" s="1"/>
  <c r="D46" i="9" s="1"/>
  <c r="U43" i="9"/>
  <c r="X43" i="9"/>
  <c r="AA43" i="9"/>
  <c r="AB42" i="4"/>
  <c r="G43" i="4" s="1"/>
  <c r="L43" i="4" s="1"/>
  <c r="Y42" i="4"/>
  <c r="F43" i="4" s="1"/>
  <c r="J43" i="4" s="1"/>
  <c r="V42" i="4"/>
  <c r="E43" i="4" s="1"/>
  <c r="H43" i="4" s="1"/>
  <c r="W43" i="4"/>
  <c r="Y43" i="4" s="1"/>
  <c r="F44" i="4" s="1"/>
  <c r="J44" i="4" s="1"/>
  <c r="Z43" i="4"/>
  <c r="T43" i="4"/>
  <c r="Q43" i="9"/>
  <c r="O44" i="9"/>
  <c r="R44" i="9" s="1"/>
  <c r="P44" i="9"/>
  <c r="S44" i="9" s="1"/>
  <c r="X43" i="4"/>
  <c r="U43" i="4"/>
  <c r="AA43" i="4"/>
  <c r="AB43" i="4" l="1"/>
  <c r="G44" i="4" s="1"/>
  <c r="L44" i="4" s="1"/>
  <c r="V43" i="4"/>
  <c r="E44" i="4" s="1"/>
  <c r="H44" i="4" s="1"/>
  <c r="O45" i="9"/>
  <c r="R45" i="9" s="1"/>
  <c r="P45" i="9"/>
  <c r="S45" i="9" s="1"/>
  <c r="B47" i="9"/>
  <c r="A48" i="9"/>
  <c r="C47" i="9"/>
  <c r="AE46" i="9" s="1"/>
  <c r="D47" i="9" s="1"/>
  <c r="Z44" i="9"/>
  <c r="T44" i="9"/>
  <c r="W44" i="9"/>
  <c r="AA44" i="9"/>
  <c r="X44" i="9"/>
  <c r="U44" i="9"/>
  <c r="Q44" i="9"/>
  <c r="O45" i="4"/>
  <c r="R45" i="4" s="1"/>
  <c r="P45" i="4"/>
  <c r="S45" i="4" s="1"/>
  <c r="U44" i="4"/>
  <c r="AA44" i="4"/>
  <c r="X44" i="4"/>
  <c r="A48" i="4"/>
  <c r="C47" i="4"/>
  <c r="AE46" i="4" s="1"/>
  <c r="D47" i="4" s="1"/>
  <c r="B47" i="4"/>
  <c r="V43" i="9"/>
  <c r="E44" i="9" s="1"/>
  <c r="H44" i="9" s="1"/>
  <c r="Y43" i="9"/>
  <c r="F44" i="9" s="1"/>
  <c r="J44" i="9" s="1"/>
  <c r="AB43" i="9"/>
  <c r="G44" i="9" s="1"/>
  <c r="L44" i="9" s="1"/>
  <c r="W44" i="4"/>
  <c r="Z44" i="4"/>
  <c r="AB44" i="4" s="1"/>
  <c r="G45" i="4" s="1"/>
  <c r="L45" i="4" s="1"/>
  <c r="T44" i="4"/>
  <c r="Q45" i="4" l="1"/>
  <c r="Y44" i="4"/>
  <c r="F45" i="4" s="1"/>
  <c r="J45" i="4" s="1"/>
  <c r="V44" i="4"/>
  <c r="E45" i="4" s="1"/>
  <c r="H45" i="4" s="1"/>
  <c r="O46" i="9"/>
  <c r="R46" i="9" s="1"/>
  <c r="P46" i="9"/>
  <c r="S46" i="9" s="1"/>
  <c r="B48" i="9"/>
  <c r="C48" i="9"/>
  <c r="AE47" i="9" s="1"/>
  <c r="D48" i="9" s="1"/>
  <c r="A49" i="9"/>
  <c r="Q45" i="9"/>
  <c r="P46" i="4"/>
  <c r="S46" i="4" s="1"/>
  <c r="O46" i="4"/>
  <c r="R46" i="4" s="1"/>
  <c r="X45" i="4"/>
  <c r="U45" i="4"/>
  <c r="AA45" i="4"/>
  <c r="U45" i="9"/>
  <c r="X45" i="9"/>
  <c r="AA45" i="9"/>
  <c r="T45" i="9"/>
  <c r="W45" i="9"/>
  <c r="Z45" i="9"/>
  <c r="T45" i="4"/>
  <c r="W45" i="4"/>
  <c r="Y45" i="4" s="1"/>
  <c r="F46" i="4" s="1"/>
  <c r="J46" i="4" s="1"/>
  <c r="Z45" i="4"/>
  <c r="AB45" i="4" s="1"/>
  <c r="G46" i="4" s="1"/>
  <c r="L46" i="4" s="1"/>
  <c r="AB44" i="9"/>
  <c r="G45" i="9" s="1"/>
  <c r="L45" i="9" s="1"/>
  <c r="Y44" i="9"/>
  <c r="F45" i="9" s="1"/>
  <c r="J45" i="9" s="1"/>
  <c r="V44" i="9"/>
  <c r="E45" i="9" s="1"/>
  <c r="H45" i="9" s="1"/>
  <c r="B48" i="4"/>
  <c r="A49" i="4"/>
  <c r="C48" i="4"/>
  <c r="AE47" i="4" s="1"/>
  <c r="D48" i="4" s="1"/>
  <c r="V45" i="4" l="1"/>
  <c r="E46" i="4" s="1"/>
  <c r="H46" i="4" s="1"/>
  <c r="Q46" i="9"/>
  <c r="Y45" i="9"/>
  <c r="F46" i="9" s="1"/>
  <c r="J46" i="9" s="1"/>
  <c r="V45" i="9"/>
  <c r="E46" i="9" s="1"/>
  <c r="H46" i="9" s="1"/>
  <c r="AB45" i="9"/>
  <c r="G46" i="9" s="1"/>
  <c r="L46" i="9" s="1"/>
  <c r="B49" i="9"/>
  <c r="C49" i="9"/>
  <c r="AE48" i="9" s="1"/>
  <c r="D49" i="9" s="1"/>
  <c r="A50" i="9"/>
  <c r="O47" i="9"/>
  <c r="R47" i="9" s="1"/>
  <c r="P47" i="9"/>
  <c r="S47" i="9" s="1"/>
  <c r="Q46" i="4"/>
  <c r="P47" i="4"/>
  <c r="S47" i="4" s="1"/>
  <c r="O47" i="4"/>
  <c r="R47" i="4" s="1"/>
  <c r="T46" i="4"/>
  <c r="Z46" i="4"/>
  <c r="W46" i="4"/>
  <c r="X46" i="9"/>
  <c r="U46" i="9"/>
  <c r="AA46" i="9"/>
  <c r="C49" i="4"/>
  <c r="AE48" i="4" s="1"/>
  <c r="D49" i="4" s="1"/>
  <c r="A50" i="4"/>
  <c r="B49" i="4"/>
  <c r="X46" i="4"/>
  <c r="AA46" i="4"/>
  <c r="U46" i="4"/>
  <c r="T46" i="9"/>
  <c r="Z46" i="9"/>
  <c r="AB46" i="9" s="1"/>
  <c r="G47" i="9" s="1"/>
  <c r="L47" i="9" s="1"/>
  <c r="W46" i="9"/>
  <c r="Y46" i="9" l="1"/>
  <c r="F47" i="9" s="1"/>
  <c r="J47" i="9" s="1"/>
  <c r="Q47" i="4"/>
  <c r="V46" i="9"/>
  <c r="E47" i="9" s="1"/>
  <c r="H47" i="9" s="1"/>
  <c r="T47" i="4"/>
  <c r="Z47" i="4"/>
  <c r="W47" i="4"/>
  <c r="Q47" i="9"/>
  <c r="T47" i="9"/>
  <c r="W47" i="9"/>
  <c r="Z47" i="9"/>
  <c r="P48" i="4"/>
  <c r="S48" i="4" s="1"/>
  <c r="O48" i="4"/>
  <c r="R48" i="4" s="1"/>
  <c r="C50" i="9"/>
  <c r="AE49" i="9" s="1"/>
  <c r="D50" i="9" s="1"/>
  <c r="B50" i="9"/>
  <c r="A51" i="9"/>
  <c r="O48" i="9"/>
  <c r="R48" i="9" s="1"/>
  <c r="P48" i="9"/>
  <c r="S48" i="9" s="1"/>
  <c r="AA47" i="9"/>
  <c r="U47" i="9"/>
  <c r="X47" i="9"/>
  <c r="U47" i="4"/>
  <c r="V47" i="4" s="1"/>
  <c r="E48" i="4" s="1"/>
  <c r="H48" i="4" s="1"/>
  <c r="AA47" i="4"/>
  <c r="X47" i="4"/>
  <c r="Y46" i="4"/>
  <c r="F47" i="4" s="1"/>
  <c r="J47" i="4" s="1"/>
  <c r="AB46" i="4"/>
  <c r="G47" i="4" s="1"/>
  <c r="L47" i="4" s="1"/>
  <c r="V46" i="4"/>
  <c r="E47" i="4" s="1"/>
  <c r="H47" i="4" s="1"/>
  <c r="A51" i="4"/>
  <c r="B50" i="4"/>
  <c r="C50" i="4"/>
  <c r="AE49" i="4" s="1"/>
  <c r="D50" i="4" s="1"/>
  <c r="Y47" i="4" l="1"/>
  <c r="F48" i="4" s="1"/>
  <c r="J48" i="4" s="1"/>
  <c r="AB47" i="4"/>
  <c r="G48" i="4" s="1"/>
  <c r="L48" i="4" s="1"/>
  <c r="Z48" i="9"/>
  <c r="T48" i="9"/>
  <c r="W48" i="9"/>
  <c r="P49" i="9"/>
  <c r="S49" i="9" s="1"/>
  <c r="O49" i="9"/>
  <c r="R49" i="9" s="1"/>
  <c r="W48" i="4"/>
  <c r="T48" i="4"/>
  <c r="Z48" i="4"/>
  <c r="Q48" i="4"/>
  <c r="Y47" i="9"/>
  <c r="F48" i="9" s="1"/>
  <c r="J48" i="9" s="1"/>
  <c r="AB47" i="9"/>
  <c r="G48" i="9" s="1"/>
  <c r="L48" i="9" s="1"/>
  <c r="V47" i="9"/>
  <c r="E48" i="9" s="1"/>
  <c r="H48" i="9" s="1"/>
  <c r="AA48" i="9"/>
  <c r="U48" i="9"/>
  <c r="X48" i="9"/>
  <c r="X48" i="4"/>
  <c r="AA48" i="4"/>
  <c r="U48" i="4"/>
  <c r="C51" i="4"/>
  <c r="AE50" i="4" s="1"/>
  <c r="D51" i="4" s="1"/>
  <c r="A52" i="4"/>
  <c r="B51" i="4"/>
  <c r="O49" i="4"/>
  <c r="R49" i="4" s="1"/>
  <c r="P49" i="4"/>
  <c r="S49" i="4" s="1"/>
  <c r="Q48" i="9"/>
  <c r="A52" i="9"/>
  <c r="C51" i="9"/>
  <c r="AE50" i="9" s="1"/>
  <c r="D51" i="9" s="1"/>
  <c r="B51" i="9"/>
  <c r="Q49" i="9" l="1"/>
  <c r="A53" i="9"/>
  <c r="B52" i="9"/>
  <c r="C52" i="9"/>
  <c r="AE51" i="9" s="1"/>
  <c r="D52" i="9" s="1"/>
  <c r="X49" i="9"/>
  <c r="AA49" i="9"/>
  <c r="U49" i="9"/>
  <c r="X49" i="4"/>
  <c r="U49" i="4"/>
  <c r="AA49" i="4"/>
  <c r="P50" i="9"/>
  <c r="S50" i="9" s="1"/>
  <c r="O50" i="9"/>
  <c r="R50" i="9" s="1"/>
  <c r="Z49" i="9"/>
  <c r="AB49" i="9" s="1"/>
  <c r="G50" i="9" s="1"/>
  <c r="L50" i="9" s="1"/>
  <c r="T49" i="9"/>
  <c r="W49" i="9"/>
  <c r="Y49" i="9" s="1"/>
  <c r="F50" i="9" s="1"/>
  <c r="J50" i="9" s="1"/>
  <c r="Y48" i="9"/>
  <c r="F49" i="9" s="1"/>
  <c r="J49" i="9" s="1"/>
  <c r="AB48" i="9"/>
  <c r="G49" i="9" s="1"/>
  <c r="L49" i="9" s="1"/>
  <c r="V48" i="9"/>
  <c r="E49" i="9" s="1"/>
  <c r="H49" i="9" s="1"/>
  <c r="Q49" i="4"/>
  <c r="V48" i="4"/>
  <c r="E49" i="4" s="1"/>
  <c r="H49" i="4" s="1"/>
  <c r="Y48" i="4"/>
  <c r="F49" i="4" s="1"/>
  <c r="J49" i="4" s="1"/>
  <c r="AB48" i="4"/>
  <c r="G49" i="4" s="1"/>
  <c r="L49" i="4" s="1"/>
  <c r="T49" i="4"/>
  <c r="W49" i="4"/>
  <c r="Z49" i="4"/>
  <c r="A53" i="4"/>
  <c r="B52" i="4"/>
  <c r="C52" i="4"/>
  <c r="AE51" i="4" s="1"/>
  <c r="D52" i="4" s="1"/>
  <c r="P50" i="4"/>
  <c r="S50" i="4" s="1"/>
  <c r="O50" i="4"/>
  <c r="R50" i="4" s="1"/>
  <c r="V49" i="9" l="1"/>
  <c r="E50" i="9" s="1"/>
  <c r="H50" i="9" s="1"/>
  <c r="Q50" i="4"/>
  <c r="X50" i="9"/>
  <c r="AA50" i="9"/>
  <c r="U50" i="9"/>
  <c r="Z50" i="4"/>
  <c r="W50" i="4"/>
  <c r="T50" i="4"/>
  <c r="P51" i="4"/>
  <c r="S51" i="4" s="1"/>
  <c r="O51" i="4"/>
  <c r="R51" i="4" s="1"/>
  <c r="AB49" i="4"/>
  <c r="G50" i="4" s="1"/>
  <c r="L50" i="4" s="1"/>
  <c r="Y49" i="4"/>
  <c r="F50" i="4" s="1"/>
  <c r="J50" i="4" s="1"/>
  <c r="V49" i="4"/>
  <c r="E50" i="4" s="1"/>
  <c r="H50" i="4" s="1"/>
  <c r="P51" i="9"/>
  <c r="S51" i="9" s="1"/>
  <c r="O51" i="9"/>
  <c r="R51" i="9" s="1"/>
  <c r="W50" i="9"/>
  <c r="Z50" i="9"/>
  <c r="T50" i="9"/>
  <c r="C53" i="4"/>
  <c r="AE52" i="4" s="1"/>
  <c r="D53" i="4" s="1"/>
  <c r="A54" i="4"/>
  <c r="B53" i="4"/>
  <c r="U50" i="4"/>
  <c r="X50" i="4"/>
  <c r="AA50" i="4"/>
  <c r="Q50" i="9"/>
  <c r="B53" i="9"/>
  <c r="C53" i="9"/>
  <c r="AE52" i="9" s="1"/>
  <c r="D53" i="9" s="1"/>
  <c r="A54" i="9"/>
  <c r="Q51" i="9" l="1"/>
  <c r="U51" i="9"/>
  <c r="X51" i="9"/>
  <c r="AA51" i="9"/>
  <c r="W51" i="4"/>
  <c r="Z51" i="4"/>
  <c r="T51" i="4"/>
  <c r="Y50" i="9"/>
  <c r="F51" i="9" s="1"/>
  <c r="J51" i="9" s="1"/>
  <c r="AB50" i="9"/>
  <c r="G51" i="9" s="1"/>
  <c r="L51" i="9" s="1"/>
  <c r="V50" i="9"/>
  <c r="E51" i="9" s="1"/>
  <c r="H51" i="9" s="1"/>
  <c r="A55" i="4"/>
  <c r="B54" i="4"/>
  <c r="C54" i="4"/>
  <c r="AE53" i="4" s="1"/>
  <c r="D54" i="4" s="1"/>
  <c r="O52" i="4"/>
  <c r="R52" i="4" s="1"/>
  <c r="P52" i="4"/>
  <c r="S52" i="4" s="1"/>
  <c r="Q51" i="4"/>
  <c r="Y50" i="4"/>
  <c r="F51" i="4" s="1"/>
  <c r="J51" i="4" s="1"/>
  <c r="V50" i="4"/>
  <c r="E51" i="4" s="1"/>
  <c r="H51" i="4" s="1"/>
  <c r="AB50" i="4"/>
  <c r="G51" i="4" s="1"/>
  <c r="L51" i="4" s="1"/>
  <c r="U51" i="4"/>
  <c r="AA51" i="4"/>
  <c r="X51" i="4"/>
  <c r="A55" i="9"/>
  <c r="B54" i="9"/>
  <c r="C54" i="9"/>
  <c r="AE53" i="9" s="1"/>
  <c r="D54" i="9" s="1"/>
  <c r="O52" i="9"/>
  <c r="R52" i="9" s="1"/>
  <c r="P52" i="9"/>
  <c r="S52" i="9" s="1"/>
  <c r="Q52" i="9"/>
  <c r="W51" i="9"/>
  <c r="Y51" i="9" s="1"/>
  <c r="F52" i="9" s="1"/>
  <c r="J52" i="9" s="1"/>
  <c r="T51" i="9"/>
  <c r="V51" i="9" s="1"/>
  <c r="E52" i="9" s="1"/>
  <c r="H52" i="9" s="1"/>
  <c r="Z51" i="9"/>
  <c r="AB51" i="9" s="1"/>
  <c r="G52" i="9" s="1"/>
  <c r="L52" i="9" s="1"/>
  <c r="U52" i="4" l="1"/>
  <c r="X52" i="4"/>
  <c r="AA52" i="4"/>
  <c r="B55" i="9"/>
  <c r="C55" i="9"/>
  <c r="AE54" i="9" s="1"/>
  <c r="D55" i="9" s="1"/>
  <c r="A56" i="9"/>
  <c r="Y51" i="4"/>
  <c r="F52" i="4" s="1"/>
  <c r="J52" i="4" s="1"/>
  <c r="V51" i="4"/>
  <c r="E52" i="4" s="1"/>
  <c r="H52" i="4" s="1"/>
  <c r="AB51" i="4"/>
  <c r="G52" i="4" s="1"/>
  <c r="L52" i="4" s="1"/>
  <c r="A56" i="4"/>
  <c r="B55" i="4"/>
  <c r="C55" i="4"/>
  <c r="AE54" i="4" s="1"/>
  <c r="D55" i="4" s="1"/>
  <c r="T52" i="4"/>
  <c r="W52" i="4"/>
  <c r="Z52" i="4"/>
  <c r="W52" i="9"/>
  <c r="T52" i="9"/>
  <c r="Z52" i="9"/>
  <c r="Q52" i="4"/>
  <c r="AA52" i="9"/>
  <c r="U52" i="9"/>
  <c r="X52" i="9"/>
  <c r="P53" i="9"/>
  <c r="S53" i="9" s="1"/>
  <c r="O53" i="9"/>
  <c r="R53" i="9" s="1"/>
  <c r="O53" i="4"/>
  <c r="R53" i="4" s="1"/>
  <c r="Q53" i="4"/>
  <c r="P53" i="4"/>
  <c r="S53" i="4" s="1"/>
  <c r="Y52" i="9" l="1"/>
  <c r="F53" i="9" s="1"/>
  <c r="J53" i="9" s="1"/>
  <c r="AB52" i="9"/>
  <c r="G53" i="9" s="1"/>
  <c r="L53" i="9" s="1"/>
  <c r="V52" i="9"/>
  <c r="E53" i="9" s="1"/>
  <c r="H53" i="9" s="1"/>
  <c r="AA53" i="9"/>
  <c r="U53" i="9"/>
  <c r="X53" i="9"/>
  <c r="U53" i="4"/>
  <c r="AA53" i="4"/>
  <c r="X53" i="4"/>
  <c r="Q53" i="9"/>
  <c r="T53" i="4"/>
  <c r="Z53" i="4"/>
  <c r="W53" i="4"/>
  <c r="C56" i="9"/>
  <c r="AE55" i="9" s="1"/>
  <c r="D56" i="9" s="1"/>
  <c r="A57" i="9"/>
  <c r="B56" i="9"/>
  <c r="Z53" i="9"/>
  <c r="T53" i="9"/>
  <c r="W53" i="9"/>
  <c r="A57" i="4"/>
  <c r="B56" i="4"/>
  <c r="C56" i="4"/>
  <c r="AE55" i="4" s="1"/>
  <c r="D56" i="4" s="1"/>
  <c r="O54" i="9"/>
  <c r="R54" i="9" s="1"/>
  <c r="P54" i="9"/>
  <c r="S54" i="9" s="1"/>
  <c r="O54" i="4"/>
  <c r="R54" i="4" s="1"/>
  <c r="P54" i="4"/>
  <c r="S54" i="4" s="1"/>
  <c r="Q54" i="4"/>
  <c r="Y52" i="4"/>
  <c r="F53" i="4" s="1"/>
  <c r="J53" i="4" s="1"/>
  <c r="AB52" i="4"/>
  <c r="G53" i="4" s="1"/>
  <c r="L53" i="4" s="1"/>
  <c r="V52" i="4"/>
  <c r="E53" i="4" s="1"/>
  <c r="H53" i="4" s="1"/>
  <c r="V53" i="4" l="1"/>
  <c r="E54" i="4" s="1"/>
  <c r="H54" i="4" s="1"/>
  <c r="Y53" i="4"/>
  <c r="F54" i="4" s="1"/>
  <c r="J54" i="4" s="1"/>
  <c r="AB53" i="4"/>
  <c r="G54" i="4" s="1"/>
  <c r="L54" i="4" s="1"/>
  <c r="T54" i="9"/>
  <c r="W54" i="9"/>
  <c r="Z54" i="9"/>
  <c r="AA54" i="4"/>
  <c r="X54" i="4"/>
  <c r="U54" i="4"/>
  <c r="B57" i="9"/>
  <c r="C57" i="9"/>
  <c r="AE56" i="9" s="1"/>
  <c r="D57" i="9" s="1"/>
  <c r="AB53" i="9"/>
  <c r="G54" i="9" s="1"/>
  <c r="L54" i="9" s="1"/>
  <c r="V53" i="9"/>
  <c r="E54" i="9" s="1"/>
  <c r="H54" i="9" s="1"/>
  <c r="Y53" i="9"/>
  <c r="F54" i="9" s="1"/>
  <c r="J54" i="9" s="1"/>
  <c r="O55" i="4"/>
  <c r="R55" i="4" s="1"/>
  <c r="P55" i="4"/>
  <c r="S55" i="4" s="1"/>
  <c r="P55" i="9"/>
  <c r="S55" i="9" s="1"/>
  <c r="O55" i="9"/>
  <c r="R55" i="9" s="1"/>
  <c r="W54" i="4"/>
  <c r="Z54" i="4"/>
  <c r="T54" i="4"/>
  <c r="V54" i="4" s="1"/>
  <c r="E55" i="4" s="1"/>
  <c r="H55" i="4" s="1"/>
  <c r="B57" i="4"/>
  <c r="C57" i="4"/>
  <c r="AE56" i="4" s="1"/>
  <c r="D57" i="4" s="1"/>
  <c r="Q54" i="9"/>
  <c r="X54" i="9"/>
  <c r="U54" i="9"/>
  <c r="AA54" i="9"/>
  <c r="Q55" i="4" l="1"/>
  <c r="AB54" i="4"/>
  <c r="G55" i="4" s="1"/>
  <c r="L55" i="4" s="1"/>
  <c r="Y54" i="4"/>
  <c r="F55" i="4" s="1"/>
  <c r="J55" i="4" s="1"/>
  <c r="W55" i="9"/>
  <c r="T55" i="9"/>
  <c r="Z55" i="9"/>
  <c r="Q55" i="9"/>
  <c r="X55" i="9"/>
  <c r="U55" i="9"/>
  <c r="AA55" i="9"/>
  <c r="O56" i="4"/>
  <c r="R56" i="4" s="1"/>
  <c r="P56" i="4"/>
  <c r="S56" i="4" s="1"/>
  <c r="U55" i="4"/>
  <c r="X55" i="4"/>
  <c r="AA55" i="4"/>
  <c r="Y54" i="9"/>
  <c r="F55" i="9" s="1"/>
  <c r="J55" i="9" s="1"/>
  <c r="V54" i="9"/>
  <c r="E55" i="9" s="1"/>
  <c r="H55" i="9" s="1"/>
  <c r="AB54" i="9"/>
  <c r="G55" i="9" s="1"/>
  <c r="L55" i="9" s="1"/>
  <c r="T55" i="4"/>
  <c r="W55" i="4"/>
  <c r="Z55" i="4"/>
  <c r="O56" i="9"/>
  <c r="R56" i="9" s="1"/>
  <c r="P56" i="9"/>
  <c r="S56" i="9" s="1"/>
  <c r="V55" i="4" l="1"/>
  <c r="E56" i="4" s="1"/>
  <c r="H56" i="4" s="1"/>
  <c r="Y55" i="4"/>
  <c r="F56" i="4" s="1"/>
  <c r="J56" i="4" s="1"/>
  <c r="AB55" i="4"/>
  <c r="G56" i="4" s="1"/>
  <c r="L56" i="4" s="1"/>
  <c r="Q56" i="9"/>
  <c r="AB55" i="9"/>
  <c r="G56" i="9" s="1"/>
  <c r="L56" i="9" s="1"/>
  <c r="V55" i="9"/>
  <c r="E56" i="9" s="1"/>
  <c r="H56" i="9" s="1"/>
  <c r="Y55" i="9"/>
  <c r="F56" i="9" s="1"/>
  <c r="J56" i="9" s="1"/>
  <c r="W56" i="9"/>
  <c r="T56" i="9"/>
  <c r="Z56" i="9"/>
  <c r="U56" i="4"/>
  <c r="AA56" i="4"/>
  <c r="X56" i="4"/>
  <c r="AA56" i="9"/>
  <c r="U56" i="9"/>
  <c r="X56" i="9"/>
  <c r="T56" i="4"/>
  <c r="W56" i="4"/>
  <c r="Z56" i="4"/>
  <c r="Q56" i="4"/>
  <c r="Y56" i="9" l="1"/>
  <c r="F57" i="9" s="1"/>
  <c r="J57" i="9" s="1"/>
  <c r="AB56" i="9"/>
  <c r="G57" i="9" s="1"/>
  <c r="L57" i="9" s="1"/>
  <c r="M53" i="9" s="1"/>
  <c r="V56" i="9"/>
  <c r="E57" i="9" s="1"/>
  <c r="H57" i="9" s="1"/>
  <c r="I56" i="9"/>
  <c r="I52" i="9"/>
  <c r="I51" i="9"/>
  <c r="I50" i="9"/>
  <c r="AB56" i="4"/>
  <c r="G57" i="4" s="1"/>
  <c r="L57" i="4" s="1"/>
  <c r="V56" i="4"/>
  <c r="E57" i="4" s="1"/>
  <c r="H57" i="4" s="1"/>
  <c r="Y56" i="4"/>
  <c r="F57" i="4" s="1"/>
  <c r="J57" i="4" s="1"/>
  <c r="M56" i="9"/>
  <c r="M54" i="9"/>
  <c r="M52" i="9"/>
  <c r="K54" i="9"/>
  <c r="K53" i="9"/>
  <c r="K51" i="9"/>
  <c r="K57" i="4" l="1"/>
  <c r="K18" i="4"/>
  <c r="K17" i="4"/>
  <c r="K20" i="4"/>
  <c r="K19" i="4"/>
  <c r="K22" i="4"/>
  <c r="K21" i="4"/>
  <c r="K25" i="4"/>
  <c r="K23" i="4"/>
  <c r="K24" i="4"/>
  <c r="K27" i="4"/>
  <c r="K26" i="4"/>
  <c r="K28" i="4"/>
  <c r="K29" i="4"/>
  <c r="K30" i="4"/>
  <c r="K31" i="4"/>
  <c r="K33" i="4"/>
  <c r="K32" i="4"/>
  <c r="K34" i="4"/>
  <c r="K37" i="4"/>
  <c r="K35" i="4"/>
  <c r="K36" i="4"/>
  <c r="K40" i="4"/>
  <c r="K38" i="4"/>
  <c r="K41" i="4"/>
  <c r="K39" i="4"/>
  <c r="K42" i="4"/>
  <c r="K44" i="4"/>
  <c r="K45" i="4"/>
  <c r="K43" i="4"/>
  <c r="K46" i="4"/>
  <c r="K48" i="4"/>
  <c r="K47" i="4"/>
  <c r="K49" i="4"/>
  <c r="K50" i="4"/>
  <c r="K56" i="4"/>
  <c r="K54" i="4"/>
  <c r="K52" i="4"/>
  <c r="K55" i="4"/>
  <c r="K53" i="4"/>
  <c r="K51" i="4"/>
  <c r="I57" i="9"/>
  <c r="I20" i="9"/>
  <c r="I17" i="9"/>
  <c r="I18" i="9"/>
  <c r="I19" i="9"/>
  <c r="I21" i="9"/>
  <c r="I23" i="9"/>
  <c r="I22" i="9"/>
  <c r="I24" i="9"/>
  <c r="I28" i="9"/>
  <c r="I26" i="9"/>
  <c r="I25" i="9"/>
  <c r="I27" i="9"/>
  <c r="I29" i="9"/>
  <c r="I30" i="9"/>
  <c r="I31" i="9"/>
  <c r="I32" i="9"/>
  <c r="I36" i="9"/>
  <c r="I33" i="9"/>
  <c r="I34" i="9"/>
  <c r="I35" i="9"/>
  <c r="I38" i="9"/>
  <c r="I37" i="9"/>
  <c r="I42" i="9"/>
  <c r="I39" i="9"/>
  <c r="I40" i="9"/>
  <c r="I43" i="9"/>
  <c r="I41" i="9"/>
  <c r="I44" i="9"/>
  <c r="I45" i="9"/>
  <c r="I48" i="9"/>
  <c r="I47" i="9"/>
  <c r="I46" i="9"/>
  <c r="I49" i="9"/>
  <c r="I55" i="9"/>
  <c r="I54" i="9"/>
  <c r="I57" i="4"/>
  <c r="I17" i="4"/>
  <c r="I18" i="4"/>
  <c r="I20" i="4"/>
  <c r="I19" i="4"/>
  <c r="I22" i="4"/>
  <c r="I21" i="4"/>
  <c r="I25" i="4"/>
  <c r="I23" i="4"/>
  <c r="I24" i="4"/>
  <c r="I26" i="4"/>
  <c r="I27" i="4"/>
  <c r="I28" i="4"/>
  <c r="I29" i="4"/>
  <c r="I30" i="4"/>
  <c r="I31" i="4"/>
  <c r="I33" i="4"/>
  <c r="I34" i="4"/>
  <c r="I32" i="4"/>
  <c r="I36" i="4"/>
  <c r="I35" i="4"/>
  <c r="I37" i="4"/>
  <c r="I40" i="4"/>
  <c r="I39" i="4"/>
  <c r="I38" i="4"/>
  <c r="I41" i="4"/>
  <c r="I44" i="4"/>
  <c r="I42" i="4"/>
  <c r="I43" i="4"/>
  <c r="I45" i="4"/>
  <c r="I46" i="4"/>
  <c r="I50" i="4"/>
  <c r="I48" i="4"/>
  <c r="I49" i="4"/>
  <c r="I47" i="4"/>
  <c r="I56" i="4"/>
  <c r="I55" i="4"/>
  <c r="I54" i="4"/>
  <c r="I51" i="4"/>
  <c r="I53" i="4"/>
  <c r="I52" i="4"/>
  <c r="M57" i="9"/>
  <c r="M17" i="9"/>
  <c r="M18" i="9"/>
  <c r="M20" i="9"/>
  <c r="M19" i="9"/>
  <c r="M21" i="9"/>
  <c r="M23" i="9"/>
  <c r="M22" i="9"/>
  <c r="M26" i="9"/>
  <c r="M24" i="9"/>
  <c r="M28" i="9"/>
  <c r="M25" i="9"/>
  <c r="M27" i="9"/>
  <c r="M30" i="9"/>
  <c r="M29" i="9"/>
  <c r="M31" i="9"/>
  <c r="M32" i="9"/>
  <c r="M33" i="9"/>
  <c r="M36" i="9"/>
  <c r="M34" i="9"/>
  <c r="M35" i="9"/>
  <c r="M37" i="9"/>
  <c r="M39" i="9"/>
  <c r="M38" i="9"/>
  <c r="M42" i="9"/>
  <c r="M43" i="9"/>
  <c r="M40" i="9"/>
  <c r="M41" i="9"/>
  <c r="M44" i="9"/>
  <c r="M47" i="9"/>
  <c r="M45" i="9"/>
  <c r="M46" i="9"/>
  <c r="M48" i="9"/>
  <c r="M49" i="9"/>
  <c r="M55" i="9"/>
  <c r="M51" i="9"/>
  <c r="M50" i="9"/>
  <c r="M57" i="4"/>
  <c r="M18" i="4"/>
  <c r="M17" i="4"/>
  <c r="M20" i="4"/>
  <c r="M22" i="4"/>
  <c r="M19" i="4"/>
  <c r="M21" i="4"/>
  <c r="M23" i="4"/>
  <c r="M25" i="4"/>
  <c r="M24" i="4"/>
  <c r="M26" i="4"/>
  <c r="M28" i="4"/>
  <c r="M27" i="4"/>
  <c r="M29" i="4"/>
  <c r="M30" i="4"/>
  <c r="M32" i="4"/>
  <c r="M31" i="4"/>
  <c r="M34" i="4"/>
  <c r="M33" i="4"/>
  <c r="M35" i="4"/>
  <c r="M36" i="4"/>
  <c r="M41" i="4"/>
  <c r="M37" i="4"/>
  <c r="M38" i="4"/>
  <c r="M40" i="4"/>
  <c r="M39" i="4"/>
  <c r="M42" i="4"/>
  <c r="M44" i="4"/>
  <c r="M43" i="4"/>
  <c r="M45" i="4"/>
  <c r="M46" i="4"/>
  <c r="M48" i="4"/>
  <c r="M47" i="4"/>
  <c r="M51" i="4"/>
  <c r="M50" i="4"/>
  <c r="M53" i="4"/>
  <c r="M54" i="4"/>
  <c r="M52" i="4"/>
  <c r="M55" i="4"/>
  <c r="M49" i="4"/>
  <c r="M56" i="4"/>
  <c r="K57" i="9"/>
  <c r="K17" i="9"/>
  <c r="K20" i="9"/>
  <c r="K18" i="9"/>
  <c r="K19" i="9"/>
  <c r="K21" i="9"/>
  <c r="K22" i="9"/>
  <c r="K23" i="9"/>
  <c r="K24" i="9"/>
  <c r="K26" i="9"/>
  <c r="K25" i="9"/>
  <c r="K28" i="9"/>
  <c r="K27" i="9"/>
  <c r="K29" i="9"/>
  <c r="K30" i="9"/>
  <c r="K31" i="9"/>
  <c r="K33" i="9"/>
  <c r="K32" i="9"/>
  <c r="K34" i="9"/>
  <c r="K36" i="9"/>
  <c r="K35" i="9"/>
  <c r="K37" i="9"/>
  <c r="K38" i="9"/>
  <c r="K39" i="9"/>
  <c r="K40" i="9"/>
  <c r="K42" i="9"/>
  <c r="K44" i="9"/>
  <c r="K41" i="9"/>
  <c r="K43" i="9"/>
  <c r="K46" i="9"/>
  <c r="K45" i="9"/>
  <c r="K47" i="9"/>
  <c r="K50" i="9"/>
  <c r="K49" i="9"/>
  <c r="K48" i="9"/>
  <c r="K52" i="9"/>
  <c r="K55" i="9"/>
  <c r="I53" i="9"/>
  <c r="K56" i="9"/>
</calcChain>
</file>

<file path=xl/sharedStrings.xml><?xml version="1.0" encoding="utf-8"?>
<sst xmlns="http://schemas.openxmlformats.org/spreadsheetml/2006/main" count="1969" uniqueCount="741">
  <si>
    <t>Height-age equation coefficients (from Huang S, Titus SJ, and Klappstein G. 1997.  Subregion-based compatible height and site index models for young and mature stands in Alberta: revisions and summaries (Part I). Forest Management Research Note No. 9.  Pub. No. T/389.  Alberta Environmental Protection. Land and Forest Service. Edmonton, Alberta. and Huang S, Titus SJ, and Klappstein G. 1997.  Subregion-based compatible height and site index models for young and mature stands in Alberta: revisions and summaries (Part II). Forest Management Research Note No. 10.  Pub. No. T/390.  Alberta Environmental Protection. Land and Forest Service. Edmonton, Alberta.)</t>
  </si>
  <si>
    <t>Implemented by Glen W. Armstrong, Alberta School of Forest Science and Management, University of Alberta</t>
  </si>
  <si>
    <t>Timber yield tables for Alberta (TPR based)</t>
  </si>
  <si>
    <t>Timber yield tables for Alberta (Site Index based)</t>
  </si>
  <si>
    <t>M</t>
  </si>
  <si>
    <t>Se</t>
  </si>
  <si>
    <t>Bw</t>
  </si>
  <si>
    <t>This is a reformatted version of the AVI stand volume table used for Timber Damage Assessment in Alberta (Government of Alberta.  2009.  TDA Modified AVI Format Stand Volume Table. http://www.srd.alberta.ca/ManagingPrograms/Lands/documents/TimberDamageTables-ModifiedAVIFormatStandVolume-2009-2010.pdf).  The "KEY" field is a concatenation of the BCT, CC, and HT fields and is used to index yields.</t>
  </si>
  <si>
    <t xml:space="preserve">Site index midpoints for various TPRs by species (from Huang S, Titus SJ, and Lakusta TW. 1994. Ecologically based site index curves and tables for major Alberta tree species. Pub. No. T/307. Alberta Environmental Protection.  Land and Forest Services. Forest Management Division. Edmonton, Alberta.). </t>
  </si>
  <si>
    <t xml:space="preserve">Years to breast height coefficients by species (from Huang S, Titus SJ, and Lakusta TW. 1994. Ecologically based site index curves and tables for major Alberta tree species. Pub. No. T/307. Alberta Environmental Protection.  Land and Forest Services. Forest Management Division. Edmonton, Alberta.). </t>
  </si>
  <si>
    <t xml:space="preserve">Years to stump height species (from Huang S, Titus SJ, and Lakusta TW. 1994. Ecologically based site index curves and tables for major Alberta tree species. Pub. No. T/307. Alberta Environmental Protection.  Land and Forest Services. Forest Management Division. Edmonton, Alberta.). </t>
  </si>
  <si>
    <r>
      <t>4</t>
    </r>
    <r>
      <rPr>
        <sz val="10"/>
        <rFont val="Verdana"/>
        <family val="2"/>
      </rPr>
      <t>Huang S, Titus SJ, and Klappstein G. 1997.  Subregion-based compatible height and site index models for young and mature stands in Alberta: revisions and summaries (Part II). Forest Management Research Note No. 10.  Pub. No. T/390.  Alberta Environmental Protection. Land and Forest Service. Edmonton, Alberta.</t>
    </r>
  </si>
  <si>
    <t>CD-A-23</t>
  </si>
  <si>
    <t>CD-A-24</t>
  </si>
  <si>
    <r>
      <t>4</t>
    </r>
    <r>
      <rPr>
        <sz val="10"/>
        <rFont val="Verdana"/>
        <family val="2"/>
      </rPr>
      <t>Huang S, Titus SJ, and Klappstein G. 1997.  Subregion-based compatible height and site index models for young and mature stands in Alberta: revisions and summaries (Part II). Forest Management Research Note No. 10.  Pub. No. T/390.  Alberta Environmental Protection. Land and Forest Service. Edmonton, Alberta.</t>
    </r>
    <phoneticPr fontId="3" type="noConversion"/>
  </si>
  <si>
    <r>
      <t>3</t>
    </r>
    <r>
      <rPr>
        <sz val="10"/>
        <rFont val="Verdana"/>
        <family val="2"/>
      </rPr>
      <t>Huang S, Titus SJ, and Klappstein G. 1997.  Subregion-based compatible height and site index models for young and mature stands in Alberta: revisions and summaries (Part I). Forest Management Research Note No. 9.  Pub. No. T/389.  Alberta Environmental Protection. Land and Forest Service. Edmonton, Alberta.</t>
    </r>
    <phoneticPr fontId="3" type="noConversion"/>
  </si>
  <si>
    <r>
      <t>1</t>
    </r>
    <r>
      <rPr>
        <sz val="10"/>
        <rFont val="Verdana"/>
        <family val="2"/>
      </rPr>
      <t>Government of Alberta.  2009.  TDA Modified AVI Format Stand Volume Table. http://www.srd.alberta.ca/ManagingPrograms/Lands/documents/TimberDamageTables-ModifiedAVIFormatStandVolume-2009-2010.pdf</t>
    </r>
    <phoneticPr fontId="3" type="noConversion"/>
  </si>
  <si>
    <r>
      <t>2</t>
    </r>
    <r>
      <rPr>
        <sz val="10"/>
        <rFont val="Verdana"/>
        <family val="2"/>
      </rPr>
      <t xml:space="preserve">Huang S, Titus SJ, and Lakusta TW. 1994. Ecologically based site index curves and tables for major Alberta tree species. Pub. No. T/307. Alberta Environmental Protection.  Land and Forest Services. Forest Management Division. Edmonton, Alberta.  </t>
    </r>
    <phoneticPr fontId="3" type="noConversion"/>
  </si>
  <si>
    <t>CD</t>
    <phoneticPr fontId="3" type="noConversion"/>
  </si>
  <si>
    <t>DC</t>
    <phoneticPr fontId="3" type="noConversion"/>
  </si>
  <si>
    <t>D</t>
    <phoneticPr fontId="3" type="noConversion"/>
  </si>
  <si>
    <t>Crown Closure</t>
    <phoneticPr fontId="3" type="noConversion"/>
  </si>
  <si>
    <t>A</t>
    <phoneticPr fontId="3" type="noConversion"/>
  </si>
  <si>
    <t>B</t>
    <phoneticPr fontId="3" type="noConversion"/>
  </si>
  <si>
    <t>C</t>
    <phoneticPr fontId="3" type="noConversion"/>
  </si>
  <si>
    <t>D</t>
    <phoneticPr fontId="3" type="noConversion"/>
  </si>
  <si>
    <t>Species</t>
    <phoneticPr fontId="3" type="noConversion"/>
  </si>
  <si>
    <t>Sb</t>
    <phoneticPr fontId="3" type="noConversion"/>
  </si>
  <si>
    <t>Se</t>
    <phoneticPr fontId="3" type="noConversion"/>
  </si>
  <si>
    <t>Aw</t>
    <phoneticPr fontId="3" type="noConversion"/>
  </si>
  <si>
    <t>Pb</t>
    <phoneticPr fontId="3" type="noConversion"/>
  </si>
  <si>
    <t>Bw</t>
    <phoneticPr fontId="3" type="noConversion"/>
  </si>
  <si>
    <t>Pl</t>
    <phoneticPr fontId="3" type="noConversion"/>
  </si>
  <si>
    <t>Pj</t>
    <phoneticPr fontId="3" type="noConversion"/>
  </si>
  <si>
    <t>Sw</t>
    <phoneticPr fontId="3" type="noConversion"/>
  </si>
  <si>
    <t>Fa</t>
    <phoneticPr fontId="3" type="noConversion"/>
  </si>
  <si>
    <t>Lt</t>
    <phoneticPr fontId="3" type="noConversion"/>
  </si>
  <si>
    <t>Fb</t>
    <phoneticPr fontId="3" type="noConversion"/>
  </si>
  <si>
    <t>Fd</t>
    <phoneticPr fontId="3" type="noConversion"/>
  </si>
  <si>
    <t>numerator</t>
    <phoneticPr fontId="3" type="noConversion"/>
  </si>
  <si>
    <t>denomiator</t>
    <phoneticPr fontId="3" type="noConversion"/>
  </si>
  <si>
    <t>CD-D-24</t>
  </si>
  <si>
    <t>CD-D-25</t>
  </si>
  <si>
    <t>CD-D-26</t>
  </si>
  <si>
    <t>CD-D-27</t>
  </si>
  <si>
    <t>CD-D-28</t>
  </si>
  <si>
    <t>CD-D-29</t>
  </si>
  <si>
    <t>CD-D-30</t>
  </si>
  <si>
    <t>CD-D-31</t>
  </si>
  <si>
    <t>CD-D-32</t>
  </si>
  <si>
    <t>CD-D-33</t>
  </si>
  <si>
    <t>D-A-00</t>
  </si>
  <si>
    <t>D-A-01</t>
  </si>
  <si>
    <t>D-A-02</t>
  </si>
  <si>
    <t>D-A-03</t>
  </si>
  <si>
    <t>D-A-04</t>
  </si>
  <si>
    <t>D-A-05</t>
  </si>
  <si>
    <t>D-A-06</t>
  </si>
  <si>
    <t>D-A-07</t>
  </si>
  <si>
    <t>D-A-08</t>
  </si>
  <si>
    <t>D-A-09</t>
  </si>
  <si>
    <t>D-A-10</t>
  </si>
  <si>
    <t>D-A-11</t>
  </si>
  <si>
    <t>D-A-12</t>
  </si>
  <si>
    <t>D-A-13</t>
  </si>
  <si>
    <t>D-A-14</t>
  </si>
  <si>
    <t>D-A-15</t>
  </si>
  <si>
    <t>D-A-16</t>
  </si>
  <si>
    <t>D-A-17</t>
  </si>
  <si>
    <t>D-A-18</t>
  </si>
  <si>
    <t>D-A-19</t>
  </si>
  <si>
    <t>D-A-20</t>
  </si>
  <si>
    <t>Pl</t>
    <phoneticPr fontId="3" type="noConversion"/>
  </si>
  <si>
    <t>b0</t>
    <phoneticPr fontId="3" type="noConversion"/>
  </si>
  <si>
    <t>b1</t>
    <phoneticPr fontId="3" type="noConversion"/>
  </si>
  <si>
    <t>b2</t>
    <phoneticPr fontId="3" type="noConversion"/>
  </si>
  <si>
    <t>b3</t>
    <phoneticPr fontId="3" type="noConversion"/>
  </si>
  <si>
    <t>c</t>
    <phoneticPr fontId="3" type="noConversion"/>
  </si>
  <si>
    <t>m1</t>
    <phoneticPr fontId="3" type="noConversion"/>
  </si>
  <si>
    <t>m1</t>
    <phoneticPr fontId="3" type="noConversion"/>
  </si>
  <si>
    <t>m1flag</t>
    <phoneticPr fontId="3" type="noConversion"/>
  </si>
  <si>
    <t>m2flag</t>
    <phoneticPr fontId="3" type="noConversion"/>
  </si>
  <si>
    <t>m1b0</t>
    <phoneticPr fontId="3" type="noConversion"/>
  </si>
  <si>
    <t>m1b1</t>
    <phoneticPr fontId="3" type="noConversion"/>
  </si>
  <si>
    <r>
      <t>Based on Timber Damage Assessment AVI volume tables</t>
    </r>
    <r>
      <rPr>
        <vertAlign val="superscript"/>
        <sz val="10"/>
        <rFont val="Verdana"/>
        <family val="2"/>
      </rPr>
      <t>1</t>
    </r>
    <r>
      <rPr>
        <sz val="10"/>
        <rFont val="Verdana"/>
        <family val="2"/>
      </rPr>
      <t xml:space="preserve"> and height and site index models of Huang </t>
    </r>
    <r>
      <rPr>
        <i/>
        <sz val="10"/>
        <rFont val="Verdana"/>
        <family val="2"/>
      </rPr>
      <t>et al.</t>
    </r>
    <r>
      <rPr>
        <vertAlign val="superscript"/>
        <sz val="10"/>
        <rFont val="Verdana"/>
        <family val="2"/>
      </rPr>
      <t xml:space="preserve">2,3,4 </t>
    </r>
    <phoneticPr fontId="3" type="noConversion"/>
  </si>
  <si>
    <t>TPR</t>
    <phoneticPr fontId="3" type="noConversion"/>
  </si>
  <si>
    <t>M.A.I. (15+/10 cm)</t>
    <phoneticPr fontId="3" type="noConversion"/>
  </si>
  <si>
    <t>C-A-11</t>
  </si>
  <si>
    <t>C-A-12</t>
  </si>
  <si>
    <t>C-A-13</t>
  </si>
  <si>
    <t>C-A-14</t>
  </si>
  <si>
    <t>C-A-15</t>
  </si>
  <si>
    <t>C-A-16</t>
  </si>
  <si>
    <t>C-A-17</t>
  </si>
  <si>
    <t>C-A-18</t>
  </si>
  <si>
    <t>C-A-19</t>
  </si>
  <si>
    <t>C-A-20</t>
  </si>
  <si>
    <t>C-A-21</t>
  </si>
  <si>
    <t>C-A-22</t>
  </si>
  <si>
    <t>C-A-23</t>
  </si>
  <si>
    <t>C-A-24</t>
  </si>
  <si>
    <t>C-A-25</t>
  </si>
  <si>
    <t>C-A-26</t>
  </si>
  <si>
    <t>C-A-27</t>
  </si>
  <si>
    <t>C-A-28</t>
  </si>
  <si>
    <t>C-A-29</t>
  </si>
  <si>
    <t>C-A-30</t>
  </si>
  <si>
    <t>C-A-31</t>
  </si>
  <si>
    <t>C-A-32</t>
  </si>
  <si>
    <t>C-A-33</t>
  </si>
  <si>
    <t>C-B-00</t>
  </si>
  <si>
    <t>B</t>
  </si>
  <si>
    <t>C-B-01</t>
  </si>
  <si>
    <t>C-B-02</t>
  </si>
  <si>
    <t>C-B-03</t>
  </si>
  <si>
    <t>C-B-04</t>
  </si>
  <si>
    <t>C-B-05</t>
  </si>
  <si>
    <t>C-D-04</t>
  </si>
  <si>
    <t>C-D-05</t>
  </si>
  <si>
    <t>C-D-06</t>
  </si>
  <si>
    <t>C-D-07</t>
  </si>
  <si>
    <t>C-D-08</t>
  </si>
  <si>
    <t>C-D-09</t>
  </si>
  <si>
    <t>C-D-10</t>
  </si>
  <si>
    <t>C-D-11</t>
  </si>
  <si>
    <t>C-D-12</t>
  </si>
  <si>
    <t>C-D-13</t>
  </si>
  <si>
    <t>DC-B-06</t>
  </si>
  <si>
    <t>DC-B-07</t>
  </si>
  <si>
    <t>DC-B-08</t>
  </si>
  <si>
    <t>DC-B-09</t>
  </si>
  <si>
    <t>DC-B-10</t>
  </si>
  <si>
    <t>DC-B-11</t>
  </si>
  <si>
    <t>DC-B-12</t>
  </si>
  <si>
    <t>DC-B-13</t>
  </si>
  <si>
    <t>DC-B-14</t>
  </si>
  <si>
    <t>DC-B-15</t>
  </si>
  <si>
    <t>DC-B-16</t>
  </si>
  <si>
    <t>DC-B-17</t>
  </si>
  <si>
    <t>DC-B-18</t>
  </si>
  <si>
    <t>DC-B-19</t>
  </si>
  <si>
    <t>DC-B-20</t>
  </si>
  <si>
    <t>DC-B-21</t>
  </si>
  <si>
    <t>DC-B-22</t>
  </si>
  <si>
    <t>DC-B-23</t>
  </si>
  <si>
    <t>DC-B-24</t>
  </si>
  <si>
    <t>DC-B-25</t>
  </si>
  <si>
    <t>DC-B-26</t>
  </si>
  <si>
    <t>DC-B-27</t>
  </si>
  <si>
    <t>DC-B-28</t>
  </si>
  <si>
    <t>DC-B-29</t>
  </si>
  <si>
    <t>DC-B-30</t>
  </si>
  <si>
    <t>DC-B-31</t>
  </si>
  <si>
    <t>DC-B-32</t>
  </si>
  <si>
    <t>DC-B-33</t>
  </si>
  <si>
    <t>DC-C-00</t>
  </si>
  <si>
    <t>C-B-06</t>
  </si>
  <si>
    <t>C-B-07</t>
  </si>
  <si>
    <t>C-B-08</t>
  </si>
  <si>
    <t>C-B-09</t>
  </si>
  <si>
    <t>C-B-10</t>
  </si>
  <si>
    <t>C-B-11</t>
  </si>
  <si>
    <t>C-B-12</t>
  </si>
  <si>
    <t>C-B-13</t>
  </si>
  <si>
    <t>C-B-14</t>
  </si>
  <si>
    <t>C-B-15</t>
  </si>
  <si>
    <t>C-D-14</t>
  </si>
  <si>
    <t>C-D-15</t>
  </si>
  <si>
    <t>C-D-16</t>
  </si>
  <si>
    <t>C-D-17</t>
  </si>
  <si>
    <t>C-D-18</t>
  </si>
  <si>
    <t>C-D-19</t>
  </si>
  <si>
    <t>C-D-20</t>
  </si>
  <si>
    <t>C-D-21</t>
  </si>
  <si>
    <t>C-D-22</t>
  </si>
  <si>
    <t>C-D-23</t>
  </si>
  <si>
    <t>C-D-24</t>
  </si>
  <si>
    <t>C-D-25</t>
  </si>
  <si>
    <t>C-D-26</t>
  </si>
  <si>
    <t>C-D-27</t>
  </si>
  <si>
    <t>C-D-28</t>
  </si>
  <si>
    <t>C-D-29</t>
  </si>
  <si>
    <t>C-D-30</t>
  </si>
  <si>
    <t>C-D-31</t>
  </si>
  <si>
    <t>C-D-32</t>
  </si>
  <si>
    <t>C-D-33</t>
  </si>
  <si>
    <t>CD-A-00</t>
  </si>
  <si>
    <t>CD</t>
  </si>
  <si>
    <t>CD-A-01</t>
  </si>
  <si>
    <t>CD-A-02</t>
  </si>
  <si>
    <t>CD-A-03</t>
  </si>
  <si>
    <t>CD-A-04</t>
  </si>
  <si>
    <t>CD-A-05</t>
  </si>
  <si>
    <t>CD-A-06</t>
  </si>
  <si>
    <t>CD-A-07</t>
  </si>
  <si>
    <t>CD-A-08</t>
  </si>
  <si>
    <t>CD-A-09</t>
  </si>
  <si>
    <t>CD-A-10</t>
  </si>
  <si>
    <t>CD-A-11</t>
  </si>
  <si>
    <t>CD-A-12</t>
  </si>
  <si>
    <t>CD-A-13</t>
  </si>
  <si>
    <t>CD-A-14</t>
  </si>
  <si>
    <t>CD-A-15</t>
  </si>
  <si>
    <t>CD-A-16</t>
  </si>
  <si>
    <t>CD-A-17</t>
  </si>
  <si>
    <t>CD-A-18</t>
  </si>
  <si>
    <t>CD-A-19</t>
  </si>
  <si>
    <t>CD-A-20</t>
  </si>
  <si>
    <t>CD-A-21</t>
  </si>
  <si>
    <t>CD-A-22</t>
  </si>
  <si>
    <t>DC-C-31</t>
  </si>
  <si>
    <t>DC-C-32</t>
  </si>
  <si>
    <t>DC-C-33</t>
  </si>
  <si>
    <t>DC-D-00</t>
  </si>
  <si>
    <t>DC-D-01</t>
  </si>
  <si>
    <t>DC-D-02</t>
  </si>
  <si>
    <t>DC-D-03</t>
  </si>
  <si>
    <t>DC-D-04</t>
  </si>
  <si>
    <t>CD-B-14</t>
  </si>
  <si>
    <t>CD-B-15</t>
  </si>
  <si>
    <t>CD-B-16</t>
  </si>
  <si>
    <t>CD-B-17</t>
  </si>
  <si>
    <t>CD-B-18</t>
  </si>
  <si>
    <t>CD-B-19</t>
  </si>
  <si>
    <t>CD-B-20</t>
  </si>
  <si>
    <t>CD-B-21</t>
  </si>
  <si>
    <t>CD-A-25</t>
  </si>
  <si>
    <t>CD-A-26</t>
  </si>
  <si>
    <t>CD-A-27</t>
  </si>
  <si>
    <t>CD-A-28</t>
  </si>
  <si>
    <t>CD-A-29</t>
  </si>
  <si>
    <t>CD-A-30</t>
  </si>
  <si>
    <t>CD-A-31</t>
  </si>
  <si>
    <t>CD-A-32</t>
  </si>
  <si>
    <t>CD-A-33</t>
  </si>
  <si>
    <t>CD-B-00</t>
  </si>
  <si>
    <t>CD-B-01</t>
  </si>
  <si>
    <t>CD-B-02</t>
  </si>
  <si>
    <t>CD-B-03</t>
  </si>
  <si>
    <t>CD-B-04</t>
  </si>
  <si>
    <t>CD-B-05</t>
  </si>
  <si>
    <t>CD-B-06</t>
  </si>
  <si>
    <t>CD-B-07</t>
  </si>
  <si>
    <t>CD-B-08</t>
  </si>
  <si>
    <t>CD-B-09</t>
  </si>
  <si>
    <t>CD-B-10</t>
  </si>
  <si>
    <t>CD-B-11</t>
  </si>
  <si>
    <t>CD-B-12</t>
  </si>
  <si>
    <t>CD-B-13</t>
  </si>
  <si>
    <t>BCGP</t>
    <phoneticPr fontId="3" type="noConversion"/>
  </si>
  <si>
    <t>C</t>
    <phoneticPr fontId="3" type="noConversion"/>
  </si>
  <si>
    <t>seeded</t>
    <phoneticPr fontId="3" type="noConversion"/>
  </si>
  <si>
    <t>planted</t>
    <phoneticPr fontId="3" type="noConversion"/>
  </si>
  <si>
    <t>Sw</t>
    <phoneticPr fontId="3" type="noConversion"/>
  </si>
  <si>
    <t>Lt</t>
    <phoneticPr fontId="3" type="noConversion"/>
  </si>
  <si>
    <t>Se</t>
    <phoneticPr fontId="3" type="noConversion"/>
  </si>
  <si>
    <t>Aw</t>
    <phoneticPr fontId="3" type="noConversion"/>
  </si>
  <si>
    <t>Pb</t>
    <phoneticPr fontId="3" type="noConversion"/>
  </si>
  <si>
    <t>Bw</t>
    <phoneticPr fontId="3" type="noConversion"/>
  </si>
  <si>
    <t>Sb</t>
    <phoneticPr fontId="3" type="noConversion"/>
  </si>
  <si>
    <t>Fb</t>
    <phoneticPr fontId="3" type="noConversion"/>
  </si>
  <si>
    <t>Fa</t>
    <phoneticPr fontId="3" type="noConversion"/>
  </si>
  <si>
    <t>Fd</t>
    <phoneticPr fontId="3" type="noConversion"/>
  </si>
  <si>
    <t>a</t>
    <phoneticPr fontId="3" type="noConversion"/>
  </si>
  <si>
    <t>b</t>
    <phoneticPr fontId="3" type="noConversion"/>
  </si>
  <si>
    <t>Pl</t>
    <phoneticPr fontId="3" type="noConversion"/>
  </si>
  <si>
    <t>Sb</t>
    <phoneticPr fontId="3" type="noConversion"/>
  </si>
  <si>
    <t>Pj</t>
    <phoneticPr fontId="3" type="noConversion"/>
  </si>
  <si>
    <t>Fb</t>
    <phoneticPr fontId="3" type="noConversion"/>
  </si>
  <si>
    <t>Fd</t>
    <phoneticPr fontId="3" type="noConversion"/>
  </si>
  <si>
    <t>y2bh=y2stmp+a + c / SI</t>
    <phoneticPr fontId="3" type="noConversion"/>
  </si>
  <si>
    <t>Site Index</t>
    <phoneticPr fontId="3" type="noConversion"/>
  </si>
  <si>
    <t>CD-D-14</t>
  </si>
  <si>
    <t>CD-D-15</t>
  </si>
  <si>
    <t>CD-D-16</t>
  </si>
  <si>
    <t>CD-D-17</t>
  </si>
  <si>
    <t>CD-D-18</t>
  </si>
  <si>
    <t>CD-D-19</t>
  </si>
  <si>
    <t>CD-D-20</t>
  </si>
  <si>
    <t>CD-D-21</t>
  </si>
  <si>
    <t>CD-D-22</t>
  </si>
  <si>
    <t>CD-D-23</t>
  </si>
  <si>
    <t>DC-D-21</t>
  </si>
  <si>
    <t>DC-D-22</t>
  </si>
  <si>
    <t>DC-D-23</t>
  </si>
  <si>
    <t>DC-D-24</t>
  </si>
  <si>
    <t>DC-D-25</t>
  </si>
  <si>
    <t>DC-D-26</t>
  </si>
  <si>
    <t>DC-D-27</t>
  </si>
  <si>
    <t>DC-D-28</t>
  </si>
  <si>
    <t>DC-D-29</t>
  </si>
  <si>
    <t>DC-D-30</t>
  </si>
  <si>
    <t>DC-D-31</t>
  </si>
  <si>
    <t>DC-D-32</t>
  </si>
  <si>
    <t>DC-D-33</t>
  </si>
  <si>
    <t>D-D-00</t>
  </si>
  <si>
    <t>D-D-01</t>
  </si>
  <si>
    <t>D-D-02</t>
  </si>
  <si>
    <t>D-D-03</t>
  </si>
  <si>
    <t>D-D-04</t>
  </si>
  <si>
    <t>D-D-05</t>
  </si>
  <si>
    <t>D-D-06</t>
  </si>
  <si>
    <t>D-D-07</t>
  </si>
  <si>
    <t>D-D-08</t>
  </si>
  <si>
    <t>D-D-09</t>
  </si>
  <si>
    <t>D-D-10</t>
  </si>
  <si>
    <t>D-D-11</t>
  </si>
  <si>
    <t>D-D-12</t>
  </si>
  <si>
    <t>D-D-13</t>
  </si>
  <si>
    <t>D-D-14</t>
  </si>
  <si>
    <t>D-D-15</t>
  </si>
  <si>
    <t>D-A-21</t>
  </si>
  <si>
    <t>D-A-22</t>
  </si>
  <si>
    <t>D-A-23</t>
  </si>
  <si>
    <t>D-A-24</t>
  </si>
  <si>
    <t>D-A-25</t>
  </si>
  <si>
    <t>D-A-26</t>
  </si>
  <si>
    <t>D-A-27</t>
  </si>
  <si>
    <t>D-A-28</t>
  </si>
  <si>
    <t>D-A-29</t>
  </si>
  <si>
    <t>D-A-30</t>
  </si>
  <si>
    <t>D-A-31</t>
  </si>
  <si>
    <t>D-A-32</t>
  </si>
  <si>
    <t>D-A-33</t>
  </si>
  <si>
    <t>D-B-00</t>
  </si>
  <si>
    <t>D-B-01</t>
  </si>
  <si>
    <t>D-B-02</t>
  </si>
  <si>
    <t>D-B-03</t>
  </si>
  <si>
    <t>D-B-04</t>
  </si>
  <si>
    <t>D-B-05</t>
  </si>
  <si>
    <t>D-B-06</t>
  </si>
  <si>
    <t>D-B-07</t>
  </si>
  <si>
    <t>D-B-08</t>
  </si>
  <si>
    <t>D-B-09</t>
  </si>
  <si>
    <t>D-B-10</t>
  </si>
  <si>
    <t>D-B-11</t>
  </si>
  <si>
    <t>D-B-12</t>
  </si>
  <si>
    <t>D-B-13</t>
  </si>
  <si>
    <t>D-B-14</t>
  </si>
  <si>
    <t>D-B-15</t>
  </si>
  <si>
    <t>D-B-16</t>
  </si>
  <si>
    <t>D-B-17</t>
  </si>
  <si>
    <t>D-B-18</t>
  </si>
  <si>
    <t>D-B-19</t>
  </si>
  <si>
    <t>D-B-20</t>
  </si>
  <si>
    <t>D-B-21</t>
  </si>
  <si>
    <t>D-B-22</t>
  </si>
  <si>
    <t>D-B-23</t>
  </si>
  <si>
    <t>D-B-24</t>
  </si>
  <si>
    <t>D-B-25</t>
  </si>
  <si>
    <t>D-B-26</t>
  </si>
  <si>
    <t>D-B-27</t>
  </si>
  <si>
    <t>upperkey</t>
    <phoneticPr fontId="3" type="noConversion"/>
  </si>
  <si>
    <t>lowercvol</t>
    <phoneticPr fontId="3" type="noConversion"/>
  </si>
  <si>
    <t>uppercvol</t>
    <phoneticPr fontId="3" type="noConversion"/>
  </si>
  <si>
    <t>interpcvol</t>
    <phoneticPr fontId="3" type="noConversion"/>
  </si>
  <si>
    <t>prophigh</t>
    <phoneticPr fontId="3" type="noConversion"/>
  </si>
  <si>
    <t>lowerdvol</t>
    <phoneticPr fontId="3" type="noConversion"/>
  </si>
  <si>
    <t>upperdvol</t>
    <phoneticPr fontId="3" type="noConversion"/>
  </si>
  <si>
    <t>D-B-28</t>
  </si>
  <si>
    <t>D-B-29</t>
  </si>
  <si>
    <t>D-B-30</t>
  </si>
  <si>
    <t>D-B-31</t>
  </si>
  <si>
    <t>m1b2</t>
    <phoneticPr fontId="3" type="noConversion"/>
  </si>
  <si>
    <t>m1b3</t>
    <phoneticPr fontId="3" type="noConversion"/>
  </si>
  <si>
    <t>m2b0</t>
    <phoneticPr fontId="3" type="noConversion"/>
  </si>
  <si>
    <t>m2b1</t>
    <phoneticPr fontId="3" type="noConversion"/>
  </si>
  <si>
    <t>m2c</t>
    <phoneticPr fontId="3" type="noConversion"/>
  </si>
  <si>
    <t>m2b2</t>
    <phoneticPr fontId="3" type="noConversion"/>
  </si>
  <si>
    <t>m2b3</t>
    <phoneticPr fontId="3" type="noConversion"/>
  </si>
  <si>
    <t>KEY</t>
  </si>
  <si>
    <t>BCT</t>
  </si>
  <si>
    <t>HT</t>
  </si>
  <si>
    <t>CC</t>
  </si>
  <si>
    <t>CVOL</t>
  </si>
  <si>
    <t>DVOL</t>
  </si>
  <si>
    <t>TVOL</t>
  </si>
  <si>
    <t>C-A-00</t>
  </si>
  <si>
    <t>C</t>
  </si>
  <si>
    <t>A</t>
  </si>
  <si>
    <t>C-A-01</t>
  </si>
  <si>
    <t>C-A-02</t>
  </si>
  <si>
    <t>C-A-03</t>
  </si>
  <si>
    <t>C-A-04</t>
  </si>
  <si>
    <t>C-A-05</t>
  </si>
  <si>
    <t>C-A-06</t>
  </si>
  <si>
    <t>C-A-07</t>
  </si>
  <si>
    <t>C-A-08</t>
  </si>
  <si>
    <t>C-A-09</t>
  </si>
  <si>
    <t>C-A-10</t>
  </si>
  <si>
    <t>C-B-30</t>
  </si>
  <si>
    <t>C-B-31</t>
  </si>
  <si>
    <t>C-B-32</t>
  </si>
  <si>
    <t>C-B-33</t>
  </si>
  <si>
    <t>C-C-00</t>
  </si>
  <si>
    <t>C-C-01</t>
  </si>
  <si>
    <t>C-C-02</t>
  </si>
  <si>
    <t>C-C-03</t>
  </si>
  <si>
    <t>C-C-04</t>
  </si>
  <si>
    <t>C-C-05</t>
  </si>
  <si>
    <t>C-C-06</t>
  </si>
  <si>
    <t>C-C-07</t>
  </si>
  <si>
    <t>C-C-08</t>
  </si>
  <si>
    <t>C-C-09</t>
  </si>
  <si>
    <t>C-C-10</t>
  </si>
  <si>
    <t>C-C-11</t>
  </si>
  <si>
    <t>C-C-12</t>
  </si>
  <si>
    <t>C-C-13</t>
  </si>
  <si>
    <t>C-C-14</t>
  </si>
  <si>
    <t>C-C-15</t>
  </si>
  <si>
    <t>C-C-16</t>
  </si>
  <si>
    <t>C-C-17</t>
  </si>
  <si>
    <t>C-C-18</t>
  </si>
  <si>
    <t>C-C-19</t>
  </si>
  <si>
    <t>C-C-20</t>
  </si>
  <si>
    <t>C-C-21</t>
  </si>
  <si>
    <t>C-C-22</t>
  </si>
  <si>
    <t>C-C-23</t>
  </si>
  <si>
    <t>C-C-24</t>
  </si>
  <si>
    <t>C-C-25</t>
  </si>
  <si>
    <t>C-C-26</t>
  </si>
  <si>
    <t>C-C-27</t>
  </si>
  <si>
    <t>C-C-28</t>
  </si>
  <si>
    <t>C-C-29</t>
  </si>
  <si>
    <t>C-C-30</t>
  </si>
  <si>
    <t>C-C-31</t>
  </si>
  <si>
    <t>C-C-32</t>
  </si>
  <si>
    <t>C-C-33</t>
  </si>
  <si>
    <t>C-D-00</t>
  </si>
  <si>
    <t>D</t>
  </si>
  <si>
    <t>C-D-01</t>
  </si>
  <si>
    <t>C-D-02</t>
  </si>
  <si>
    <t>C-D-03</t>
  </si>
  <si>
    <t>lowertvol</t>
    <phoneticPr fontId="3" type="noConversion"/>
  </si>
  <si>
    <t>uppertvol</t>
    <phoneticPr fontId="3" type="noConversion"/>
  </si>
  <si>
    <t>interptvol</t>
    <phoneticPr fontId="3" type="noConversion"/>
  </si>
  <si>
    <t>Lt</t>
    <phoneticPr fontId="3" type="noConversion"/>
  </si>
  <si>
    <t>Fa</t>
    <phoneticPr fontId="3" type="noConversion"/>
  </si>
  <si>
    <t>Lt</t>
    <phoneticPr fontId="3" type="noConversion"/>
  </si>
  <si>
    <t>D-C-11</t>
  </si>
  <si>
    <t>D-C-12</t>
  </si>
  <si>
    <t>D-C-13</t>
  </si>
  <si>
    <t>D-C-14</t>
  </si>
  <si>
    <t>D-C-15</t>
  </si>
  <si>
    <t>D-C-16</t>
  </si>
  <si>
    <t>D-C-17</t>
  </si>
  <si>
    <t>D-C-18</t>
  </si>
  <si>
    <t>D-C-19</t>
  </si>
  <si>
    <t>D-C-20</t>
  </si>
  <si>
    <t>D-C-21</t>
  </si>
  <si>
    <t>D-C-22</t>
  </si>
  <si>
    <t>D-C-23</t>
  </si>
  <si>
    <t>D-C-24</t>
  </si>
  <si>
    <t>D-C-25</t>
  </si>
  <si>
    <t>D-C-26</t>
  </si>
  <si>
    <t>D-C-27</t>
  </si>
  <si>
    <t>D-C-28</t>
  </si>
  <si>
    <t>D-C-29</t>
  </si>
  <si>
    <t>D-C-30</t>
  </si>
  <si>
    <t>D-C-31</t>
  </si>
  <si>
    <t>D-C-32</t>
  </si>
  <si>
    <t>D-C-33</t>
  </si>
  <si>
    <t>DC-A-00</t>
  </si>
  <si>
    <t>DC</t>
  </si>
  <si>
    <t>DC-A-01</t>
  </si>
  <si>
    <t>DC-A-02</t>
  </si>
  <si>
    <t>DC-C-01</t>
  </si>
  <si>
    <t>DC-C-02</t>
  </si>
  <si>
    <t>DC-C-03</t>
  </si>
  <si>
    <t>DC-C-04</t>
  </si>
  <si>
    <t>DC-C-05</t>
  </si>
  <si>
    <t>DC-C-06</t>
  </si>
  <si>
    <t>DC-C-07</t>
  </si>
  <si>
    <t>DC-C-08</t>
  </si>
  <si>
    <t>DC-C-09</t>
  </si>
  <si>
    <t>DC-C-10</t>
  </si>
  <si>
    <t>DC-C-11</t>
  </si>
  <si>
    <t>DC-C-12</t>
  </si>
  <si>
    <t>DC-C-13</t>
  </si>
  <si>
    <t>DC-C-14</t>
  </si>
  <si>
    <t>DC-C-15</t>
  </si>
  <si>
    <t>DC-C-16</t>
  </si>
  <si>
    <t>DC-C-17</t>
  </si>
  <si>
    <t>DC-C-18</t>
  </si>
  <si>
    <t>DC-C-19</t>
  </si>
  <si>
    <t>DC-C-20</t>
  </si>
  <si>
    <t>DC-C-21</t>
  </si>
  <si>
    <t>DC-C-22</t>
  </si>
  <si>
    <t>DC-C-23</t>
  </si>
  <si>
    <t>DC-C-24</t>
  </si>
  <si>
    <t>DC-C-25</t>
  </si>
  <si>
    <t>DC-C-26</t>
  </si>
  <si>
    <t>DC-C-27</t>
  </si>
  <si>
    <t>DC-C-28</t>
  </si>
  <si>
    <t>DC-C-29</t>
  </si>
  <si>
    <t>DC-C-30</t>
  </si>
  <si>
    <t>DC-A-16</t>
  </si>
  <si>
    <t>DC-A-17</t>
  </si>
  <si>
    <t>DC-A-18</t>
  </si>
  <si>
    <t>DC-A-19</t>
  </si>
  <si>
    <t>DC-A-20</t>
  </si>
  <si>
    <t>DC-A-21</t>
  </si>
  <si>
    <t>DC-A-22</t>
  </si>
  <si>
    <t>DC-A-23</t>
  </si>
  <si>
    <t>DC-A-24</t>
  </si>
  <si>
    <t>DC-A-25</t>
  </si>
  <si>
    <t>DC-A-26</t>
  </si>
  <si>
    <t>DC-A-27</t>
  </si>
  <si>
    <t>DC-A-28</t>
  </si>
  <si>
    <t>DC-A-29</t>
  </si>
  <si>
    <t>DC-A-30</t>
  </si>
  <si>
    <t>CD-B-22</t>
  </si>
  <si>
    <t>CD-B-23</t>
  </si>
  <si>
    <t>CD-B-24</t>
  </si>
  <si>
    <t>CD-B-25</t>
  </si>
  <si>
    <t>CD-B-26</t>
  </si>
  <si>
    <t>CD-B-27</t>
  </si>
  <si>
    <t>CD-B-28</t>
  </si>
  <si>
    <t>CD-B-29</t>
  </si>
  <si>
    <t>b0</t>
    <phoneticPr fontId="3" type="noConversion"/>
  </si>
  <si>
    <t>b1</t>
    <phoneticPr fontId="3" type="noConversion"/>
  </si>
  <si>
    <t>b2</t>
    <phoneticPr fontId="3" type="noConversion"/>
  </si>
  <si>
    <t>b3</t>
    <phoneticPr fontId="3" type="noConversion"/>
  </si>
  <si>
    <t>Species</t>
    <phoneticPr fontId="3" type="noConversion"/>
  </si>
  <si>
    <t>Pl</t>
    <phoneticPr fontId="3" type="noConversion"/>
  </si>
  <si>
    <t>Sb</t>
    <phoneticPr fontId="3" type="noConversion"/>
  </si>
  <si>
    <t>Fb</t>
    <phoneticPr fontId="3" type="noConversion"/>
  </si>
  <si>
    <t>c</t>
    <phoneticPr fontId="3" type="noConversion"/>
  </si>
  <si>
    <t>Sw</t>
    <phoneticPr fontId="3" type="noConversion"/>
  </si>
  <si>
    <t>Aw</t>
    <phoneticPr fontId="3" type="noConversion"/>
  </si>
  <si>
    <t>Pj</t>
    <phoneticPr fontId="3" type="noConversion"/>
  </si>
  <si>
    <t>Fd</t>
    <phoneticPr fontId="3" type="noConversion"/>
  </si>
  <si>
    <t>Pb</t>
    <phoneticPr fontId="3" type="noConversion"/>
  </si>
  <si>
    <t>DC-D-11</t>
  </si>
  <si>
    <t>DC-D-12</t>
  </si>
  <si>
    <t>DC-D-13</t>
  </si>
  <si>
    <t>DC-D-14</t>
  </si>
  <si>
    <t>DC-D-15</t>
  </si>
  <si>
    <t>DC-D-16</t>
  </si>
  <si>
    <t>DC-D-17</t>
  </si>
  <si>
    <t>DC-D-18</t>
  </si>
  <si>
    <t>DC-D-19</t>
  </si>
  <si>
    <t>DC-D-20</t>
  </si>
  <si>
    <t>CD-B-30</t>
  </si>
  <si>
    <t>CD-B-31</t>
  </si>
  <si>
    <t>CD-B-32</t>
  </si>
  <si>
    <t>CD-B-33</t>
  </si>
  <si>
    <t>CD-C-00</t>
  </si>
  <si>
    <t>CD-C-01</t>
  </si>
  <si>
    <t>CD-C-02</t>
  </si>
  <si>
    <t>CD-C-03</t>
  </si>
  <si>
    <t>CD-C-04</t>
  </si>
  <si>
    <t>CD-C-05</t>
  </si>
  <si>
    <t>CD-C-06</t>
  </si>
  <si>
    <t>CD-C-07</t>
  </si>
  <si>
    <t>CD-C-08</t>
  </si>
  <si>
    <t>CD-C-09</t>
  </si>
  <si>
    <t>CD-C-10</t>
  </si>
  <si>
    <t>CD-C-11</t>
  </si>
  <si>
    <t>CD-C-12</t>
  </si>
  <si>
    <t>CD-C-13</t>
  </si>
  <si>
    <t>CD-C-14</t>
  </si>
  <si>
    <t>CD-C-15</t>
  </si>
  <si>
    <t>CD-C-16</t>
  </si>
  <si>
    <t>CD-C-17</t>
  </si>
  <si>
    <t>CD-C-18</t>
  </si>
  <si>
    <t>CD-C-19</t>
  </si>
  <si>
    <t>CD-C-20</t>
  </si>
  <si>
    <t>CD-C-21</t>
  </si>
  <si>
    <t>CD-C-22</t>
  </si>
  <si>
    <t>CD-C-23</t>
  </si>
  <si>
    <t>CD-C-24</t>
  </si>
  <si>
    <t>CD-C-25</t>
  </si>
  <si>
    <t>CD-C-26</t>
  </si>
  <si>
    <t>CD-C-27</t>
  </si>
  <si>
    <t>CD-C-28</t>
  </si>
  <si>
    <t>CD-C-29</t>
  </si>
  <si>
    <t>CD-C-30</t>
  </si>
  <si>
    <t>CD-C-31</t>
  </si>
  <si>
    <t>CD-C-32</t>
  </si>
  <si>
    <t>CD-C-33</t>
  </si>
  <si>
    <t>CD-D-00</t>
  </si>
  <si>
    <t>CD-D-01</t>
  </si>
  <si>
    <t>CD-D-02</t>
  </si>
  <si>
    <t>CD-D-03</t>
  </si>
  <si>
    <t>CD-D-04</t>
  </si>
  <si>
    <t>CD-D-05</t>
  </si>
  <si>
    <t>CD-D-06</t>
  </si>
  <si>
    <t>CD-D-07</t>
  </si>
  <si>
    <t>CD-D-08</t>
  </si>
  <si>
    <t>CD-D-09</t>
  </si>
  <si>
    <t>CD-D-10</t>
  </si>
  <si>
    <t>CD-D-11</t>
  </si>
  <si>
    <t>CD-D-12</t>
  </si>
  <si>
    <t>CD-D-13</t>
  </si>
  <si>
    <t>G</t>
    <phoneticPr fontId="3" type="noConversion"/>
  </si>
  <si>
    <t>M</t>
    <phoneticPr fontId="3" type="noConversion"/>
  </si>
  <si>
    <t>F</t>
    <phoneticPr fontId="3" type="noConversion"/>
  </si>
  <si>
    <t>U</t>
    <phoneticPr fontId="3" type="noConversion"/>
  </si>
  <si>
    <t>Sw</t>
    <phoneticPr fontId="3" type="noConversion"/>
  </si>
  <si>
    <t>Se</t>
    <phoneticPr fontId="3" type="noConversion"/>
  </si>
  <si>
    <t>Fb</t>
    <phoneticPr fontId="3" type="noConversion"/>
  </si>
  <si>
    <t>Fa</t>
    <phoneticPr fontId="3" type="noConversion"/>
  </si>
  <si>
    <t>Fd</t>
    <phoneticPr fontId="3" type="noConversion"/>
  </si>
  <si>
    <t>Pj</t>
    <phoneticPr fontId="3" type="noConversion"/>
  </si>
  <si>
    <t>Pb</t>
    <phoneticPr fontId="3" type="noConversion"/>
  </si>
  <si>
    <t>Bw</t>
    <phoneticPr fontId="3" type="noConversion"/>
  </si>
  <si>
    <t>Lt</t>
    <phoneticPr fontId="3" type="noConversion"/>
  </si>
  <si>
    <t>D-D-16</t>
  </si>
  <si>
    <t>D-D-17</t>
  </si>
  <si>
    <t>D-D-18</t>
  </si>
  <si>
    <t>D-D-19</t>
  </si>
  <si>
    <t>D-D-20</t>
  </si>
  <si>
    <t>D-D-21</t>
  </si>
  <si>
    <t>D-D-22</t>
  </si>
  <si>
    <t>D-D-23</t>
  </si>
  <si>
    <t>D-D-24</t>
  </si>
  <si>
    <t>D-D-25</t>
  </si>
  <si>
    <t>D-D-26</t>
  </si>
  <si>
    <t>D-D-27</t>
  </si>
  <si>
    <t>D-D-28</t>
  </si>
  <si>
    <t>D-D-29</t>
  </si>
  <si>
    <t>D-D-30</t>
  </si>
  <si>
    <t>D-D-31</t>
  </si>
  <si>
    <t>D-D-32</t>
  </si>
  <si>
    <t>D-D-33</t>
  </si>
  <si>
    <t>lowerhit</t>
    <phoneticPr fontId="3" type="noConversion"/>
  </si>
  <si>
    <t>upperht</t>
    <phoneticPr fontId="3" type="noConversion"/>
  </si>
  <si>
    <t>Broad Cover Group</t>
    <phoneticPr fontId="3" type="noConversion"/>
  </si>
  <si>
    <t>Crown Closure Class</t>
    <phoneticPr fontId="3" type="noConversion"/>
  </si>
  <si>
    <t>lowerkey</t>
    <phoneticPr fontId="3" type="noConversion"/>
  </si>
  <si>
    <t>DC-A-31</t>
  </si>
  <si>
    <t>DC-A-32</t>
  </si>
  <si>
    <t>DC-A-33</t>
  </si>
  <si>
    <t>DC-B-00</t>
  </si>
  <si>
    <t>DC-B-01</t>
  </si>
  <si>
    <t>DC-B-02</t>
  </si>
  <si>
    <t>DC-B-03</t>
  </si>
  <si>
    <t>DC-B-04</t>
  </si>
  <si>
    <t>DC-B-05</t>
  </si>
  <si>
    <t>DC-D-05</t>
  </si>
  <si>
    <t>DC-D-06</t>
  </si>
  <si>
    <t>DC-D-07</t>
  </si>
  <si>
    <t>DC-D-08</t>
  </si>
  <si>
    <t>DC-D-09</t>
  </si>
  <si>
    <t>DC-D-10</t>
  </si>
  <si>
    <t>D-B-32</t>
  </si>
  <si>
    <t>D-B-33</t>
  </si>
  <si>
    <t>D-C-00</t>
  </si>
  <si>
    <t>D-C-01</t>
  </si>
  <si>
    <t>D-C-02</t>
  </si>
  <si>
    <t>D-C-03</t>
  </si>
  <si>
    <t>D-C-04</t>
  </si>
  <si>
    <t>D-C-05</t>
  </si>
  <si>
    <t>D-C-06</t>
  </si>
  <si>
    <t>D-C-07</t>
  </si>
  <si>
    <t>D-C-08</t>
  </si>
  <si>
    <t>D-C-09</t>
  </si>
  <si>
    <t>D-C-10</t>
  </si>
  <si>
    <t>C-B-16</t>
  </si>
  <si>
    <t>C-B-17</t>
  </si>
  <si>
    <t>C-B-18</t>
  </si>
  <si>
    <t>C-B-19</t>
  </si>
  <si>
    <t>C-B-20</t>
  </si>
  <si>
    <t>C-B-21</t>
  </si>
  <si>
    <t>C-B-22</t>
  </si>
  <si>
    <t>C-B-23</t>
  </si>
  <si>
    <t>C-B-24</t>
  </si>
  <si>
    <t>C-B-25</t>
  </si>
  <si>
    <t>C-B-26</t>
  </si>
  <si>
    <t>C-B-27</t>
  </si>
  <si>
    <t>C-B-28</t>
  </si>
  <si>
    <t>C-B-29</t>
  </si>
  <si>
    <r>
      <t>(m</t>
    </r>
    <r>
      <rPr>
        <vertAlign val="superscript"/>
        <sz val="10"/>
        <rFont val="Verdana"/>
        <family val="2"/>
      </rPr>
      <t>3</t>
    </r>
    <r>
      <rPr>
        <sz val="10"/>
        <rFont val="Verdana"/>
        <family val="2"/>
      </rPr>
      <t>/ha)</t>
    </r>
    <phoneticPr fontId="3" type="noConversion"/>
  </si>
  <si>
    <r>
      <t>(m</t>
    </r>
    <r>
      <rPr>
        <vertAlign val="superscript"/>
        <sz val="10"/>
        <rFont val="Verdana"/>
        <family val="2"/>
      </rPr>
      <t>3</t>
    </r>
    <r>
      <rPr>
        <sz val="10"/>
        <rFont val="Verdana"/>
        <family val="2"/>
      </rPr>
      <t>/ha)</t>
    </r>
    <phoneticPr fontId="3" type="noConversion"/>
  </si>
  <si>
    <t>softwood</t>
    <phoneticPr fontId="3" type="noConversion"/>
  </si>
  <si>
    <t>hardwood</t>
    <phoneticPr fontId="3" type="noConversion"/>
  </si>
  <si>
    <t>total</t>
    <phoneticPr fontId="3" type="noConversion"/>
  </si>
  <si>
    <t>Volume yield (15+/10 cm)</t>
    <phoneticPr fontId="3" type="noConversion"/>
  </si>
  <si>
    <t>(m)</t>
    <phoneticPr fontId="3" type="noConversion"/>
  </si>
  <si>
    <t xml:space="preserve">Height </t>
    <phoneticPr fontId="3" type="noConversion"/>
  </si>
  <si>
    <t>Years-to-stump</t>
    <phoneticPr fontId="3" type="noConversion"/>
  </si>
  <si>
    <t>Years-to-breast height</t>
    <phoneticPr fontId="3" type="noConversion"/>
  </si>
  <si>
    <t>Table interval</t>
    <phoneticPr fontId="3" type="noConversion"/>
  </si>
  <si>
    <t>G</t>
    <phoneticPr fontId="3" type="noConversion"/>
  </si>
  <si>
    <t>y</t>
    <phoneticPr fontId="3" type="noConversion"/>
  </si>
  <si>
    <t>(y)</t>
    <phoneticPr fontId="3" type="noConversion"/>
  </si>
  <si>
    <r>
      <t>(m</t>
    </r>
    <r>
      <rPr>
        <vertAlign val="superscript"/>
        <sz val="10"/>
        <rFont val="Verdana"/>
        <family val="2"/>
      </rPr>
      <t>3</t>
    </r>
    <r>
      <rPr>
        <sz val="10"/>
        <rFont val="Verdana"/>
        <family val="2"/>
      </rPr>
      <t>/ha/y)</t>
    </r>
    <phoneticPr fontId="3" type="noConversion"/>
  </si>
  <si>
    <r>
      <t>(m</t>
    </r>
    <r>
      <rPr>
        <vertAlign val="superscript"/>
        <sz val="10"/>
        <rFont val="Verdana"/>
        <family val="2"/>
      </rPr>
      <t>3</t>
    </r>
    <r>
      <rPr>
        <sz val="10"/>
        <rFont val="Verdana"/>
        <family val="2"/>
      </rPr>
      <t>/ha/y)</t>
    </r>
    <phoneticPr fontId="3" type="noConversion"/>
  </si>
  <si>
    <t>Total</t>
    <phoneticPr fontId="3" type="noConversion"/>
  </si>
  <si>
    <t>age</t>
    <phoneticPr fontId="3" type="noConversion"/>
  </si>
  <si>
    <t>Stump</t>
    <phoneticPr fontId="3" type="noConversion"/>
  </si>
  <si>
    <t>age</t>
    <phoneticPr fontId="3" type="noConversion"/>
  </si>
  <si>
    <t>Breast</t>
    <phoneticPr fontId="3" type="noConversion"/>
  </si>
  <si>
    <t>height</t>
    <phoneticPr fontId="3" type="noConversion"/>
  </si>
  <si>
    <t>age (y)</t>
    <phoneticPr fontId="3" type="noConversion"/>
  </si>
  <si>
    <t>TPR</t>
    <phoneticPr fontId="3" type="noConversion"/>
  </si>
  <si>
    <t>G</t>
    <phoneticPr fontId="3" type="noConversion"/>
  </si>
  <si>
    <t>M</t>
    <phoneticPr fontId="3" type="noConversion"/>
  </si>
  <si>
    <t>F</t>
    <phoneticPr fontId="3" type="noConversion"/>
  </si>
  <si>
    <t>U</t>
    <phoneticPr fontId="3" type="noConversion"/>
  </si>
  <si>
    <t>m @ 50 yrs b.h. age</t>
    <phoneticPr fontId="3" type="noConversion"/>
  </si>
  <si>
    <t>White birch</t>
    <phoneticPr fontId="3" type="noConversion"/>
  </si>
  <si>
    <t>Trembling aspen</t>
    <phoneticPr fontId="3" type="noConversion"/>
  </si>
  <si>
    <t>Balsam poplar</t>
    <phoneticPr fontId="3" type="noConversion"/>
  </si>
  <si>
    <t>Lodgepole pine</t>
    <phoneticPr fontId="3" type="noConversion"/>
  </si>
  <si>
    <t>Jack pine</t>
    <phoneticPr fontId="3" type="noConversion"/>
  </si>
  <si>
    <t>White spruce</t>
    <phoneticPr fontId="3" type="noConversion"/>
  </si>
  <si>
    <t>Engelmann spruce</t>
    <phoneticPr fontId="3" type="noConversion"/>
  </si>
  <si>
    <t>Black spruce</t>
    <phoneticPr fontId="3" type="noConversion"/>
  </si>
  <si>
    <t>Tamarack</t>
    <phoneticPr fontId="3" type="noConversion"/>
  </si>
  <si>
    <t>Balsam fir</t>
    <phoneticPr fontId="3" type="noConversion"/>
  </si>
  <si>
    <t>Subalpine fir</t>
    <phoneticPr fontId="3" type="noConversion"/>
  </si>
  <si>
    <t>Douglas-fir</t>
    <phoneticPr fontId="3" type="noConversion"/>
  </si>
  <si>
    <t>Leading species</t>
    <phoneticPr fontId="3" type="noConversion"/>
  </si>
  <si>
    <t>Good</t>
    <phoneticPr fontId="3" type="noConversion"/>
  </si>
  <si>
    <t>Medium</t>
    <phoneticPr fontId="3" type="noConversion"/>
  </si>
  <si>
    <t>Fair</t>
    <phoneticPr fontId="3" type="noConversion"/>
  </si>
  <si>
    <t>Unproductive</t>
    <phoneticPr fontId="3" type="noConversion"/>
  </si>
  <si>
    <t>6-30%</t>
    <phoneticPr fontId="3" type="noConversion"/>
  </si>
  <si>
    <t>31-50%</t>
    <phoneticPr fontId="3" type="noConversion"/>
  </si>
  <si>
    <t>51-70%</t>
    <phoneticPr fontId="3" type="noConversion"/>
  </si>
  <si>
    <t>71-100%</t>
    <phoneticPr fontId="3" type="noConversion"/>
  </si>
  <si>
    <t>76-100% Conifer</t>
    <phoneticPr fontId="3" type="noConversion"/>
  </si>
  <si>
    <t>50-75% Conifer</t>
    <phoneticPr fontId="3" type="noConversion"/>
  </si>
  <si>
    <t>26-49% Conifer</t>
    <phoneticPr fontId="3" type="noConversion"/>
  </si>
  <si>
    <t>0-25% Conifer</t>
    <phoneticPr fontId="3" type="noConversion"/>
  </si>
  <si>
    <t>DC-A-03</t>
  </si>
  <si>
    <t>DC-A-04</t>
  </si>
  <si>
    <t>DC-A-05</t>
  </si>
  <si>
    <t>DC-A-06</t>
  </si>
  <si>
    <t>DC-A-07</t>
  </si>
  <si>
    <t>DC-A-08</t>
  </si>
  <si>
    <t>DC-A-09</t>
  </si>
  <si>
    <t>DC-A-10</t>
  </si>
  <si>
    <t>DC-A-11</t>
  </si>
  <si>
    <t>DC-A-12</t>
  </si>
  <si>
    <t>DC-A-13</t>
  </si>
  <si>
    <t>DC-A-14</t>
  </si>
  <si>
    <t>DC-A-15</t>
  </si>
  <si>
    <t>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</si>
</sst>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
  </numFmts>
  <fonts count="12" x14ac:knownFonts="1">
    <font>
      <sz val="10"/>
      <name val="Verdana"/>
    </font>
    <font>
      <i/>
      <sz val="10"/>
      <name val="Verdana"/>
      <family val="2"/>
    </font>
    <font>
      <sz val="10"/>
      <name val="Verdana"/>
      <family val="2"/>
    </font>
    <font>
      <sz val="8"/>
      <name val="Verdana"/>
      <family val="2"/>
    </font>
    <font>
      <sz val="12"/>
      <color indexed="8"/>
      <name val="Calibri"/>
      <family val="2"/>
    </font>
    <font>
      <b/>
      <sz val="12"/>
      <color indexed="8"/>
      <name val="Calibri"/>
      <family val="2"/>
    </font>
    <font>
      <vertAlign val="superscript"/>
      <sz val="10"/>
      <name val="Verdana"/>
      <family val="2"/>
    </font>
    <font>
      <b/>
      <sz val="12"/>
      <name val="Verdana"/>
      <family val="2"/>
    </font>
    <font>
      <b/>
      <sz val="12"/>
      <name val="Verdana"/>
      <family val="2"/>
    </font>
    <font>
      <sz val="10"/>
      <name val="Verdana"/>
      <family val="2"/>
    </font>
    <font>
      <vertAlign val="superscript"/>
      <sz val="10"/>
      <name val="Verdana"/>
      <family val="2"/>
    </font>
    <font>
      <sz val="11"/>
      <color rgb="FF3F3F76"/>
      <name val="Calibri"/>
      <family val="2"/>
    </font>
  </fonts>
  <fills count="6">
    <fill>
      <patternFill patternType="none"/>
    </fill>
    <fill>
      <patternFill patternType="gray125"/>
    </fill>
    <fill>
      <patternFill patternType="solid">
        <fgColor indexed="60"/>
        <bgColor indexed="64"/>
      </patternFill>
    </fill>
    <fill>
      <patternFill patternType="solid">
        <fgColor indexed="9"/>
        <bgColor indexed="64"/>
      </patternFill>
    </fill>
    <fill>
      <patternFill patternType="solid">
        <fgColor indexed="43"/>
        <bgColor indexed="64"/>
      </patternFill>
    </fill>
    <fill>
      <patternFill patternType="solid">
        <fgColor rgb="FFFFCC99"/>
      </patternFill>
    </fill>
  </fills>
  <borders count="29">
    <border>
      <left/>
      <right/>
      <top/>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bottom/>
      <diagonal/>
    </border>
    <border>
      <left/>
      <right style="thin">
        <color indexed="23"/>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s>
  <cellStyleXfs count="2">
    <xf numFmtId="0" fontId="0" fillId="0" borderId="0"/>
    <xf numFmtId="0" fontId="11" fillId="5" borderId="27" applyNumberFormat="0" applyAlignment="0" applyProtection="0"/>
  </cellStyleXfs>
  <cellXfs count="91">
    <xf numFmtId="0" fontId="0" fillId="0" borderId="0" xfId="0"/>
    <xf numFmtId="0" fontId="2" fillId="2" borderId="0" xfId="0" applyFont="1" applyFill="1"/>
    <xf numFmtId="0" fontId="0" fillId="2" borderId="0" xfId="0" applyFill="1"/>
    <xf numFmtId="164" fontId="0" fillId="0" borderId="0" xfId="0" applyNumberFormat="1"/>
    <xf numFmtId="0" fontId="2" fillId="0" borderId="0" xfId="0" applyFont="1" applyFill="1"/>
    <xf numFmtId="0" fontId="0" fillId="0" borderId="0" xfId="0" applyFill="1"/>
    <xf numFmtId="0" fontId="4" fillId="3" borderId="0" xfId="0" applyFont="1" applyFill="1" applyAlignment="1"/>
    <xf numFmtId="0" fontId="4" fillId="3" borderId="0" xfId="0" applyFont="1" applyFill="1" applyAlignment="1">
      <alignment horizontal="right" wrapText="1"/>
    </xf>
    <xf numFmtId="0" fontId="4" fillId="3" borderId="0" xfId="0" applyFont="1" applyFill="1" applyAlignment="1">
      <alignment wrapText="1"/>
    </xf>
    <xf numFmtId="0" fontId="5" fillId="3" borderId="0" xfId="0" applyFont="1" applyFill="1" applyAlignment="1">
      <alignment horizontal="right" wrapText="1"/>
    </xf>
    <xf numFmtId="0" fontId="4" fillId="3" borderId="0" xfId="0" applyFont="1" applyFill="1"/>
    <xf numFmtId="0" fontId="4" fillId="3" borderId="0" xfId="0" applyFont="1" applyFill="1" applyAlignment="1">
      <alignment horizontal="center" wrapText="1"/>
    </xf>
    <xf numFmtId="0" fontId="0" fillId="4" borderId="0" xfId="0" applyFill="1" applyProtection="1">
      <protection locked="0"/>
    </xf>
    <xf numFmtId="0" fontId="0" fillId="0" borderId="0" xfId="0" applyAlignment="1">
      <alignment horizontal="left" wrapText="1"/>
    </xf>
    <xf numFmtId="0" fontId="0" fillId="0" borderId="0" xfId="0" applyAlignment="1">
      <alignment wrapText="1"/>
    </xf>
    <xf numFmtId="0" fontId="11" fillId="5" borderId="27" xfId="1" applyProtection="1">
      <protection locked="0"/>
    </xf>
    <xf numFmtId="0" fontId="9" fillId="4" borderId="0" xfId="0" applyFont="1" applyFill="1" applyProtection="1">
      <protection locked="0"/>
    </xf>
    <xf numFmtId="0" fontId="9" fillId="0" borderId="0" xfId="0" applyFont="1"/>
    <xf numFmtId="0" fontId="9" fillId="0" borderId="0" xfId="0" applyFont="1" applyAlignment="1">
      <alignment horizontal="left" wrapText="1"/>
    </xf>
    <xf numFmtId="0" fontId="9" fillId="0" borderId="0" xfId="0" applyFont="1" applyAlignment="1">
      <alignment horizontal="left" vertical="top" wrapText="1"/>
    </xf>
    <xf numFmtId="165" fontId="0" fillId="0" borderId="1" xfId="0" applyNumberFormat="1" applyBorder="1" applyProtection="1"/>
    <xf numFmtId="0" fontId="0" fillId="0" borderId="0" xfId="0" applyProtection="1"/>
    <xf numFmtId="0" fontId="0" fillId="0" borderId="0" xfId="0" applyAlignment="1" applyProtection="1">
      <alignment horizontal="left"/>
    </xf>
    <xf numFmtId="0" fontId="0" fillId="0" borderId="0" xfId="0" applyAlignment="1" applyProtection="1"/>
    <xf numFmtId="165" fontId="0" fillId="0" borderId="0" xfId="0" applyNumberFormat="1" applyProtection="1"/>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Protection="1"/>
    <xf numFmtId="0" fontId="0" fillId="0" borderId="0" xfId="0" applyBorder="1" applyAlignment="1" applyProtection="1">
      <alignment horizontal="center"/>
    </xf>
    <xf numFmtId="0" fontId="0" fillId="0" borderId="5" xfId="0" applyBorder="1" applyAlignment="1" applyProtection="1">
      <alignment horizontal="center"/>
    </xf>
    <xf numFmtId="165" fontId="0" fillId="0" borderId="0" xfId="0" applyNumberFormat="1" applyBorder="1" applyAlignment="1" applyProtection="1">
      <alignment horizontal="center"/>
    </xf>
    <xf numFmtId="165" fontId="0" fillId="0" borderId="6" xfId="0" applyNumberFormat="1"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165" fontId="0" fillId="0" borderId="7" xfId="0" applyNumberFormat="1" applyBorder="1" applyAlignment="1" applyProtection="1">
      <alignment horizontal="center"/>
    </xf>
    <xf numFmtId="165" fontId="0" fillId="0" borderId="8" xfId="0" applyNumberFormat="1" applyBorder="1" applyAlignment="1" applyProtection="1">
      <alignment horizontal="center"/>
    </xf>
    <xf numFmtId="165" fontId="0" fillId="0" borderId="5" xfId="0" applyNumberFormat="1" applyBorder="1" applyAlignment="1" applyProtection="1">
      <alignment horizontal="center"/>
    </xf>
    <xf numFmtId="0" fontId="0" fillId="0" borderId="0" xfId="0" applyBorder="1" applyProtection="1"/>
    <xf numFmtId="165" fontId="0" fillId="0" borderId="10" xfId="0" applyNumberFormat="1" applyBorder="1" applyAlignment="1" applyProtection="1">
      <alignment horizontal="center"/>
    </xf>
    <xf numFmtId="0" fontId="0" fillId="0" borderId="11" xfId="0" applyBorder="1" applyProtection="1"/>
    <xf numFmtId="0" fontId="0" fillId="0" borderId="12" xfId="0" applyBorder="1" applyProtection="1"/>
    <xf numFmtId="165" fontId="0" fillId="0" borderId="13" xfId="0" applyNumberFormat="1" applyBorder="1" applyProtection="1"/>
    <xf numFmtId="165" fontId="0" fillId="0" borderId="14" xfId="0" applyNumberFormat="1" applyBorder="1" applyProtection="1"/>
    <xf numFmtId="165" fontId="0" fillId="0" borderId="11" xfId="0" applyNumberFormat="1" applyBorder="1" applyProtection="1"/>
    <xf numFmtId="165" fontId="0" fillId="0" borderId="12" xfId="0" applyNumberFormat="1" applyBorder="1" applyProtection="1"/>
    <xf numFmtId="2" fontId="0" fillId="0" borderId="11" xfId="0" applyNumberFormat="1" applyBorder="1" applyProtection="1"/>
    <xf numFmtId="2" fontId="0" fillId="0" borderId="12" xfId="0" applyNumberFormat="1" applyBorder="1" applyProtection="1"/>
    <xf numFmtId="2" fontId="0" fillId="0" borderId="13" xfId="0" applyNumberFormat="1" applyBorder="1" applyProtection="1"/>
    <xf numFmtId="165" fontId="0" fillId="0" borderId="0" xfId="0" applyNumberFormat="1" applyBorder="1" applyProtection="1"/>
    <xf numFmtId="0" fontId="0" fillId="0" borderId="1" xfId="0" applyBorder="1" applyProtection="1"/>
    <xf numFmtId="0" fontId="0" fillId="0" borderId="15" xfId="0" applyBorder="1" applyProtection="1"/>
    <xf numFmtId="165" fontId="0" fillId="0" borderId="16" xfId="0" applyNumberFormat="1" applyBorder="1" applyProtection="1"/>
    <xf numFmtId="165" fontId="0" fillId="0" borderId="17" xfId="0" applyNumberFormat="1" applyBorder="1" applyProtection="1"/>
    <xf numFmtId="165" fontId="0" fillId="0" borderId="15" xfId="0" applyNumberFormat="1" applyBorder="1" applyProtection="1"/>
    <xf numFmtId="2" fontId="0" fillId="0" borderId="1" xfId="0" applyNumberFormat="1" applyBorder="1" applyProtection="1"/>
    <xf numFmtId="2" fontId="0" fillId="0" borderId="15" xfId="0" applyNumberFormat="1" applyBorder="1" applyProtection="1"/>
    <xf numFmtId="2" fontId="0" fillId="0" borderId="16" xfId="0" applyNumberFormat="1" applyBorder="1" applyProtection="1"/>
    <xf numFmtId="0" fontId="0" fillId="0" borderId="0" xfId="0" quotePrefix="1" applyProtection="1"/>
    <xf numFmtId="0" fontId="0" fillId="0" borderId="18" xfId="0" applyBorder="1" applyProtection="1"/>
    <xf numFmtId="0" fontId="0" fillId="0" borderId="19" xfId="0" applyBorder="1" applyProtection="1"/>
    <xf numFmtId="165" fontId="0" fillId="0" borderId="20" xfId="0" applyNumberFormat="1" applyBorder="1" applyProtection="1"/>
    <xf numFmtId="165" fontId="0" fillId="0" borderId="21" xfId="0" applyNumberFormat="1" applyBorder="1" applyProtection="1"/>
    <xf numFmtId="165" fontId="0" fillId="0" borderId="18" xfId="0" applyNumberFormat="1" applyBorder="1" applyProtection="1"/>
    <xf numFmtId="165" fontId="0" fillId="0" borderId="19" xfId="0" applyNumberFormat="1" applyBorder="1" applyProtection="1"/>
    <xf numFmtId="2" fontId="0" fillId="0" borderId="18" xfId="0" applyNumberFormat="1" applyBorder="1" applyProtection="1"/>
    <xf numFmtId="2" fontId="0" fillId="0" borderId="19" xfId="0" applyNumberFormat="1" applyBorder="1" applyProtection="1"/>
    <xf numFmtId="2" fontId="0" fillId="0" borderId="20" xfId="0" applyNumberFormat="1" applyBorder="1" applyProtection="1"/>
    <xf numFmtId="2" fontId="0" fillId="0" borderId="0" xfId="0" applyNumberFormat="1" applyBorder="1" applyProtection="1"/>
    <xf numFmtId="2" fontId="0" fillId="0" borderId="3" xfId="0" applyNumberFormat="1" applyBorder="1" applyProtection="1"/>
    <xf numFmtId="2" fontId="0" fillId="0" borderId="28" xfId="0" applyNumberFormat="1" applyBorder="1" applyProtection="1"/>
    <xf numFmtId="0" fontId="9" fillId="0" borderId="0" xfId="0" applyFont="1" applyAlignment="1" applyProtection="1"/>
    <xf numFmtId="0" fontId="0" fillId="0" borderId="0" xfId="0" applyAlignment="1" applyProtection="1"/>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5" xfId="0"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center"/>
    </xf>
    <xf numFmtId="0" fontId="0" fillId="0" borderId="0" xfId="0" applyAlignment="1" applyProtection="1">
      <alignment horizontal="center"/>
    </xf>
    <xf numFmtId="0" fontId="0" fillId="0" borderId="10" xfId="0" applyBorder="1" applyAlignment="1" applyProtection="1">
      <alignment horizontal="center"/>
    </xf>
    <xf numFmtId="0" fontId="6"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wrapText="1"/>
    </xf>
    <xf numFmtId="0" fontId="10" fillId="0" borderId="0" xfId="0" applyFont="1" applyAlignment="1" applyProtection="1">
      <alignment horizontal="left" wrapText="1"/>
    </xf>
    <xf numFmtId="0" fontId="7" fillId="0" borderId="0" xfId="0" applyFont="1" applyAlignment="1" applyProtection="1"/>
    <xf numFmtId="0" fontId="0" fillId="0" borderId="26" xfId="0" applyBorder="1" applyAlignment="1" applyProtection="1"/>
    <xf numFmtId="0" fontId="8" fillId="0" borderId="0" xfId="0" applyFont="1" applyAlignment="1" applyProtection="1"/>
    <xf numFmtId="0" fontId="0" fillId="0" borderId="25" xfId="0" applyBorder="1" applyAlignment="1" applyProtection="1"/>
    <xf numFmtId="0" fontId="9" fillId="0" borderId="0" xfId="0" applyFont="1" applyAlignment="1">
      <alignment horizontal="left" vertical="top" wrapText="1"/>
    </xf>
    <xf numFmtId="0" fontId="6" fillId="0" borderId="0" xfId="0" applyFont="1" applyAlignment="1">
      <alignment horizontal="left" vertical="top" wrapText="1"/>
    </xf>
  </cellXfs>
  <cellStyles count="2">
    <cellStyle name="Input" xfId="1" builtinId="2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49852464094161"/>
          <c:y val="5.2264786132478133E-2"/>
          <c:w val="0.79547784787771081"/>
          <c:h val="0.83328963533813594"/>
        </c:manualLayout>
      </c:layout>
      <c:scatterChart>
        <c:scatterStyle val="lineMarker"/>
        <c:varyColors val="0"/>
        <c:ser>
          <c:idx val="1"/>
          <c:order val="1"/>
          <c:tx>
            <c:v>Softwood Volume</c:v>
          </c:tx>
          <c:spPr>
            <a:ln w="25400">
              <a:solidFill>
                <a:srgbClr val="92D050"/>
              </a:solidFill>
              <a:prstDash val="solid"/>
            </a:ln>
          </c:spPr>
          <c:marker>
            <c:symbol val="none"/>
          </c:marker>
          <c:xVal>
            <c:numRef>
              <c:f>'Yield Table (TPR)'!$A$17:$A$57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(TPR)'!$E$17:$E$57</c:f>
              <c:numCache>
                <c:formatCode>0.0</c:formatCode>
                <c:ptCount val="41"/>
                <c:pt idx="0">
                  <c:v>1</c:v>
                </c:pt>
                <c:pt idx="1">
                  <c:v>3.0749974621482465</c:v>
                </c:pt>
                <c:pt idx="2">
                  <c:v>17.143955116053114</c:v>
                </c:pt>
                <c:pt idx="3">
                  <c:v>34.617021560092383</c:v>
                </c:pt>
                <c:pt idx="4">
                  <c:v>73.750808754859364</c:v>
                </c:pt>
                <c:pt idx="5">
                  <c:v>119.19363468017173</c:v>
                </c:pt>
                <c:pt idx="6">
                  <c:v>156.75000903518071</c:v>
                </c:pt>
                <c:pt idx="7">
                  <c:v>185.32915809943907</c:v>
                </c:pt>
                <c:pt idx="8">
                  <c:v>210.22411697817932</c:v>
                </c:pt>
                <c:pt idx="9">
                  <c:v>222.11596101634382</c:v>
                </c:pt>
                <c:pt idx="10">
                  <c:v>226.57454508561253</c:v>
                </c:pt>
                <c:pt idx="11">
                  <c:v>229.62089143680532</c:v>
                </c:pt>
                <c:pt idx="12">
                  <c:v>232.76694145782685</c:v>
                </c:pt>
                <c:pt idx="13">
                  <c:v>235.65579360978279</c:v>
                </c:pt>
                <c:pt idx="14">
                  <c:v>235.27873902356174</c:v>
                </c:pt>
                <c:pt idx="15">
                  <c:v>234.55072803219903</c:v>
                </c:pt>
                <c:pt idx="16">
                  <c:v>234</c:v>
                </c:pt>
                <c:pt idx="17">
                  <c:v>234</c:v>
                </c:pt>
                <c:pt idx="18">
                  <c:v>233.86536684298201</c:v>
                </c:pt>
                <c:pt idx="19">
                  <c:v>233.43127280974517</c:v>
                </c:pt>
                <c:pt idx="20">
                  <c:v>233.04623232503712</c:v>
                </c:pt>
                <c:pt idx="21">
                  <c:v>232.70345904351936</c:v>
                </c:pt>
                <c:pt idx="22">
                  <c:v>232.39723641395608</c:v>
                </c:pt>
                <c:pt idx="23">
                  <c:v>232.12273599740917</c:v>
                </c:pt>
                <c:pt idx="24">
                  <c:v>231.87586699432913</c:v>
                </c:pt>
                <c:pt idx="25">
                  <c:v>231.6531521651759</c:v>
                </c:pt>
                <c:pt idx="26">
                  <c:v>231.45162571880837</c:v>
                </c:pt>
                <c:pt idx="27">
                  <c:v>231.26874930892495</c:v>
                </c:pt>
                <c:pt idx="28">
                  <c:v>231.10234287274511</c:v>
                </c:pt>
                <c:pt idx="29">
                  <c:v>231</c:v>
                </c:pt>
                <c:pt idx="30">
                  <c:v>231</c:v>
                </c:pt>
                <c:pt idx="31">
                  <c:v>231</c:v>
                </c:pt>
                <c:pt idx="32">
                  <c:v>231</c:v>
                </c:pt>
                <c:pt idx="33">
                  <c:v>231</c:v>
                </c:pt>
                <c:pt idx="34">
                  <c:v>231</c:v>
                </c:pt>
                <c:pt idx="35">
                  <c:v>231</c:v>
                </c:pt>
                <c:pt idx="36">
                  <c:v>231</c:v>
                </c:pt>
                <c:pt idx="37">
                  <c:v>231</c:v>
                </c:pt>
                <c:pt idx="38">
                  <c:v>231</c:v>
                </c:pt>
                <c:pt idx="39">
                  <c:v>231</c:v>
                </c:pt>
                <c:pt idx="40">
                  <c:v>231</c:v>
                </c:pt>
              </c:numCache>
            </c:numRef>
          </c:yVal>
          <c:smooth val="0"/>
          <c:extLst>
            <c:ext xmlns:c16="http://schemas.microsoft.com/office/drawing/2014/chart" uri="{C3380CC4-5D6E-409C-BE32-E72D297353CC}">
              <c16:uniqueId val="{00000000-4C99-4223-81A7-1CC52F7FF9EE}"/>
            </c:ext>
          </c:extLst>
        </c:ser>
        <c:ser>
          <c:idx val="2"/>
          <c:order val="2"/>
          <c:tx>
            <c:v>Hardwood Volume</c:v>
          </c:tx>
          <c:spPr>
            <a:ln w="25400">
              <a:solidFill>
                <a:srgbClr val="C00000"/>
              </a:solidFill>
              <a:prstDash val="solid"/>
            </a:ln>
          </c:spPr>
          <c:marker>
            <c:symbol val="none"/>
          </c:marker>
          <c:xVal>
            <c:numRef>
              <c:f>'Yield Table (TPR)'!$A$17:$A$57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(TPR)'!$F$17:$F$57</c:f>
              <c:numCache>
                <c:formatCode>0.0</c:formatCode>
                <c:ptCount val="41"/>
                <c:pt idx="0">
                  <c:v>1</c:v>
                </c:pt>
                <c:pt idx="1">
                  <c:v>1</c:v>
                </c:pt>
                <c:pt idx="2">
                  <c:v>1</c:v>
                </c:pt>
                <c:pt idx="3">
                  <c:v>2</c:v>
                </c:pt>
                <c:pt idx="4">
                  <c:v>4.97068338292463</c:v>
                </c:pt>
                <c:pt idx="5">
                  <c:v>8.3168981976672605</c:v>
                </c:pt>
                <c:pt idx="6">
                  <c:v>12.269232159258571</c:v>
                </c:pt>
                <c:pt idx="7">
                  <c:v>16.721526349906512</c:v>
                </c:pt>
                <c:pt idx="8">
                  <c:v>20.64986415048913</c:v>
                </c:pt>
                <c:pt idx="9">
                  <c:v>25.077307344229197</c:v>
                </c:pt>
                <c:pt idx="10">
                  <c:v>28.049696723741683</c:v>
                </c:pt>
                <c:pt idx="11">
                  <c:v>30.620891436805302</c:v>
                </c:pt>
                <c:pt idx="12">
                  <c:v>33.76694145782686</c:v>
                </c:pt>
                <c:pt idx="13">
                  <c:v>35.770529073188527</c:v>
                </c:pt>
                <c:pt idx="14">
                  <c:v>36.721260976438259</c:v>
                </c:pt>
                <c:pt idx="15">
                  <c:v>37</c:v>
                </c:pt>
                <c:pt idx="16">
                  <c:v>37.08544479300604</c:v>
                </c:pt>
                <c:pt idx="17">
                  <c:v>37.64341181217705</c:v>
                </c:pt>
                <c:pt idx="18">
                  <c:v>38</c:v>
                </c:pt>
                <c:pt idx="19">
                  <c:v>38</c:v>
                </c:pt>
                <c:pt idx="20">
                  <c:v>38</c:v>
                </c:pt>
                <c:pt idx="21">
                  <c:v>38.296540956480627</c:v>
                </c:pt>
                <c:pt idx="22">
                  <c:v>38.602763586043906</c:v>
                </c:pt>
                <c:pt idx="23">
                  <c:v>38.877264002590827</c:v>
                </c:pt>
                <c:pt idx="24">
                  <c:v>39</c:v>
                </c:pt>
                <c:pt idx="25">
                  <c:v>39</c:v>
                </c:pt>
                <c:pt idx="26">
                  <c:v>39</c:v>
                </c:pt>
                <c:pt idx="27">
                  <c:v>39</c:v>
                </c:pt>
                <c:pt idx="28">
                  <c:v>39</c:v>
                </c:pt>
                <c:pt idx="29">
                  <c:v>39</c:v>
                </c:pt>
                <c:pt idx="30">
                  <c:v>39</c:v>
                </c:pt>
                <c:pt idx="31">
                  <c:v>39</c:v>
                </c:pt>
                <c:pt idx="32">
                  <c:v>39</c:v>
                </c:pt>
                <c:pt idx="33">
                  <c:v>39</c:v>
                </c:pt>
                <c:pt idx="34">
                  <c:v>39</c:v>
                </c:pt>
                <c:pt idx="35">
                  <c:v>39</c:v>
                </c:pt>
                <c:pt idx="36">
                  <c:v>39</c:v>
                </c:pt>
                <c:pt idx="37">
                  <c:v>39</c:v>
                </c:pt>
                <c:pt idx="38">
                  <c:v>39</c:v>
                </c:pt>
                <c:pt idx="39">
                  <c:v>39</c:v>
                </c:pt>
                <c:pt idx="40">
                  <c:v>39</c:v>
                </c:pt>
              </c:numCache>
            </c:numRef>
          </c:yVal>
          <c:smooth val="0"/>
          <c:extLst>
            <c:ext xmlns:c16="http://schemas.microsoft.com/office/drawing/2014/chart" uri="{C3380CC4-5D6E-409C-BE32-E72D297353CC}">
              <c16:uniqueId val="{00000001-4C99-4223-81A7-1CC52F7FF9EE}"/>
            </c:ext>
          </c:extLst>
        </c:ser>
        <c:ser>
          <c:idx val="3"/>
          <c:order val="3"/>
          <c:tx>
            <c:v>Total Volume</c:v>
          </c:tx>
          <c:spPr>
            <a:ln w="38100">
              <a:solidFill>
                <a:srgbClr val="0070C0"/>
              </a:solidFill>
              <a:prstDash val="solid"/>
            </a:ln>
          </c:spPr>
          <c:marker>
            <c:symbol val="none"/>
          </c:marker>
          <c:xVal>
            <c:numRef>
              <c:f>'Yield Table (TPR)'!$A$17:$A$57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(TPR)'!$G$17:$G$57</c:f>
              <c:numCache>
                <c:formatCode>0.0</c:formatCode>
                <c:ptCount val="41"/>
                <c:pt idx="0">
                  <c:v>2</c:v>
                </c:pt>
                <c:pt idx="1">
                  <c:v>4.0749974621482465</c:v>
                </c:pt>
                <c:pt idx="2">
                  <c:v>18.143955116053114</c:v>
                </c:pt>
                <c:pt idx="3">
                  <c:v>36.617021560092383</c:v>
                </c:pt>
                <c:pt idx="4">
                  <c:v>78.721492137783997</c:v>
                </c:pt>
                <c:pt idx="5">
                  <c:v>127.51053287783898</c:v>
                </c:pt>
                <c:pt idx="6">
                  <c:v>169.0192411944393</c:v>
                </c:pt>
                <c:pt idx="7">
                  <c:v>202.05068444934557</c:v>
                </c:pt>
                <c:pt idx="8">
                  <c:v>230.87398112866848</c:v>
                </c:pt>
                <c:pt idx="9">
                  <c:v>247.193268360573</c:v>
                </c:pt>
                <c:pt idx="10">
                  <c:v>254.6242418093542</c:v>
                </c:pt>
                <c:pt idx="11">
                  <c:v>260.24178287361059</c:v>
                </c:pt>
                <c:pt idx="12">
                  <c:v>266.53388291565369</c:v>
                </c:pt>
                <c:pt idx="13">
                  <c:v>271.42632268297132</c:v>
                </c:pt>
                <c:pt idx="14">
                  <c:v>272</c:v>
                </c:pt>
                <c:pt idx="15">
                  <c:v>271.550728032199</c:v>
                </c:pt>
                <c:pt idx="16">
                  <c:v>271.08544479300605</c:v>
                </c:pt>
                <c:pt idx="17">
                  <c:v>271.64341181217708</c:v>
                </c:pt>
                <c:pt idx="18">
                  <c:v>271.86536684298198</c:v>
                </c:pt>
                <c:pt idx="19">
                  <c:v>271.43127280974517</c:v>
                </c:pt>
                <c:pt idx="20">
                  <c:v>271.04623232503712</c:v>
                </c:pt>
                <c:pt idx="21">
                  <c:v>271</c:v>
                </c:pt>
                <c:pt idx="22">
                  <c:v>271</c:v>
                </c:pt>
                <c:pt idx="23">
                  <c:v>271</c:v>
                </c:pt>
                <c:pt idx="24">
                  <c:v>270.8758669943291</c:v>
                </c:pt>
                <c:pt idx="25">
                  <c:v>270.65315216517592</c:v>
                </c:pt>
                <c:pt idx="26">
                  <c:v>270.45162571880837</c:v>
                </c:pt>
                <c:pt idx="27">
                  <c:v>270.26874930892495</c:v>
                </c:pt>
                <c:pt idx="28">
                  <c:v>270.10234287274511</c:v>
                </c:pt>
                <c:pt idx="29">
                  <c:v>270</c:v>
                </c:pt>
                <c:pt idx="30">
                  <c:v>270</c:v>
                </c:pt>
                <c:pt idx="31">
                  <c:v>270</c:v>
                </c:pt>
                <c:pt idx="32">
                  <c:v>270</c:v>
                </c:pt>
                <c:pt idx="33">
                  <c:v>270</c:v>
                </c:pt>
                <c:pt idx="34">
                  <c:v>270</c:v>
                </c:pt>
                <c:pt idx="35">
                  <c:v>270</c:v>
                </c:pt>
                <c:pt idx="36">
                  <c:v>270</c:v>
                </c:pt>
                <c:pt idx="37">
                  <c:v>270</c:v>
                </c:pt>
                <c:pt idx="38">
                  <c:v>270</c:v>
                </c:pt>
                <c:pt idx="39">
                  <c:v>270</c:v>
                </c:pt>
                <c:pt idx="40">
                  <c:v>270</c:v>
                </c:pt>
              </c:numCache>
            </c:numRef>
          </c:yVal>
          <c:smooth val="0"/>
          <c:extLst>
            <c:ext xmlns:c16="http://schemas.microsoft.com/office/drawing/2014/chart" uri="{C3380CC4-5D6E-409C-BE32-E72D297353CC}">
              <c16:uniqueId val="{00000002-4C99-4223-81A7-1CC52F7FF9EE}"/>
            </c:ext>
          </c:extLst>
        </c:ser>
        <c:dLbls>
          <c:showLegendKey val="0"/>
          <c:showVal val="0"/>
          <c:showCatName val="0"/>
          <c:showSerName val="0"/>
          <c:showPercent val="0"/>
          <c:showBubbleSize val="0"/>
        </c:dLbls>
        <c:axId val="652946528"/>
        <c:axId val="1"/>
      </c:scatterChart>
      <c:scatterChart>
        <c:scatterStyle val="lineMarker"/>
        <c:varyColors val="0"/>
        <c:ser>
          <c:idx val="0"/>
          <c:order val="0"/>
          <c:tx>
            <c:v>Height</c:v>
          </c:tx>
          <c:spPr>
            <a:ln w="38100">
              <a:solidFill>
                <a:schemeClr val="tx1"/>
              </a:solidFill>
              <a:prstDash val="solid"/>
            </a:ln>
          </c:spPr>
          <c:marker>
            <c:symbol val="none"/>
          </c:marker>
          <c:xVal>
            <c:numRef>
              <c:f>'Yield Table (TPR)'!$A$17:$A$57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(TPR)'!$D$17:$D$57</c:f>
              <c:numCache>
                <c:formatCode>0.0</c:formatCode>
                <c:ptCount val="41"/>
                <c:pt idx="0">
                  <c:v>1.8154572490857732</c:v>
                </c:pt>
                <c:pt idx="1">
                  <c:v>3.3458329103580411</c:v>
                </c:pt>
                <c:pt idx="2">
                  <c:v>5.5919935880075879</c:v>
                </c:pt>
                <c:pt idx="3">
                  <c:v>8.2310030800131972</c:v>
                </c:pt>
                <c:pt idx="4">
                  <c:v>10.985341691462315</c:v>
                </c:pt>
                <c:pt idx="5">
                  <c:v>13.65844909883363</c:v>
                </c:pt>
                <c:pt idx="6">
                  <c:v>16.134616079629286</c:v>
                </c:pt>
                <c:pt idx="7">
                  <c:v>18.360763174953256</c:v>
                </c:pt>
                <c:pt idx="8">
                  <c:v>20.324932075244565</c:v>
                </c:pt>
                <c:pt idx="9">
                  <c:v>22.038653672114599</c:v>
                </c:pt>
                <c:pt idx="10">
                  <c:v>23.524848361870841</c:v>
                </c:pt>
                <c:pt idx="11">
                  <c:v>24.810445718402651</c:v>
                </c:pt>
                <c:pt idx="12">
                  <c:v>25.922313819275619</c:v>
                </c:pt>
                <c:pt idx="13">
                  <c:v>26.885264536594264</c:v>
                </c:pt>
                <c:pt idx="14">
                  <c:v>27.721260976438256</c:v>
                </c:pt>
                <c:pt idx="15">
                  <c:v>28.449271967800982</c:v>
                </c:pt>
                <c:pt idx="16">
                  <c:v>29.085444793006044</c:v>
                </c:pt>
                <c:pt idx="17">
                  <c:v>29.643411812177053</c:v>
                </c:pt>
                <c:pt idx="18">
                  <c:v>30.134633157017987</c:v>
                </c:pt>
                <c:pt idx="19">
                  <c:v>30.56872719025484</c:v>
                </c:pt>
                <c:pt idx="20">
                  <c:v>30.953767674962872</c:v>
                </c:pt>
                <c:pt idx="21">
                  <c:v>31.29654095648063</c:v>
                </c:pt>
                <c:pt idx="22">
                  <c:v>31.602763586043906</c:v>
                </c:pt>
                <c:pt idx="23">
                  <c:v>31.877264002590824</c:v>
                </c:pt>
                <c:pt idx="24">
                  <c:v>32.124133005670878</c:v>
                </c:pt>
                <c:pt idx="25">
                  <c:v>32.346847834824104</c:v>
                </c:pt>
                <c:pt idx="26">
                  <c:v>32.548374281191627</c:v>
                </c:pt>
                <c:pt idx="27">
                  <c:v>32.731250691075054</c:v>
                </c:pt>
                <c:pt idx="28">
                  <c:v>32.897657127254895</c:v>
                </c:pt>
                <c:pt idx="29">
                  <c:v>33.049472401108503</c:v>
                </c:pt>
                <c:pt idx="30">
                  <c:v>33.188321203988188</c:v>
                </c:pt>
                <c:pt idx="31">
                  <c:v>33.315613155757511</c:v>
                </c:pt>
                <c:pt idx="32">
                  <c:v>33.432575247657624</c:v>
                </c:pt>
                <c:pt idx="33">
                  <c:v>33.540278877533844</c:v>
                </c:pt>
                <c:pt idx="34">
                  <c:v>33.639662448594507</c:v>
                </c:pt>
                <c:pt idx="35">
                  <c:v>33.731550319392312</c:v>
                </c:pt>
                <c:pt idx="36">
                  <c:v>33.816668744707513</c:v>
                </c:pt>
                <c:pt idx="37">
                  <c:v>33.895659327742329</c:v>
                </c:pt>
                <c:pt idx="38">
                  <c:v>33.969090407923865</c:v>
                </c:pt>
                <c:pt idx="39">
                  <c:v>34.037466731095734</c:v>
                </c:pt>
                <c:pt idx="40">
                  <c:v>34.101237686271269</c:v>
                </c:pt>
              </c:numCache>
            </c:numRef>
          </c:yVal>
          <c:smooth val="0"/>
          <c:extLst>
            <c:ext xmlns:c16="http://schemas.microsoft.com/office/drawing/2014/chart" uri="{C3380CC4-5D6E-409C-BE32-E72D297353CC}">
              <c16:uniqueId val="{00000003-4C99-4223-81A7-1CC52F7FF9EE}"/>
            </c:ext>
          </c:extLst>
        </c:ser>
        <c:dLbls>
          <c:showLegendKey val="0"/>
          <c:showVal val="0"/>
          <c:showCatName val="0"/>
          <c:showSerName val="0"/>
          <c:showPercent val="0"/>
          <c:showBubbleSize val="0"/>
        </c:dLbls>
        <c:axId val="3"/>
        <c:axId val="4"/>
      </c:scatterChart>
      <c:valAx>
        <c:axId val="652946528"/>
        <c:scaling>
          <c:orientation val="minMax"/>
          <c:max val="200"/>
        </c:scaling>
        <c:delete val="0"/>
        <c:axPos val="b"/>
        <c:majorGridlines>
          <c:spPr>
            <a:ln w="3175">
              <a:solidFill>
                <a:srgbClr val="808080"/>
              </a:solidFill>
              <a:prstDash val="solid"/>
            </a:ln>
          </c:spPr>
        </c:majorGridlines>
        <c:minorGridlines>
          <c:spPr>
            <a:ln w="3175">
              <a:solidFill>
                <a:srgbClr val="C0C0C0"/>
              </a:solidFill>
              <a:prstDash val="solid"/>
            </a:ln>
          </c:spPr>
        </c:minorGridlines>
        <c:title>
          <c:tx>
            <c:rich>
              <a:bodyPr/>
              <a:lstStyle/>
              <a:p>
                <a:pPr>
                  <a:defRPr sz="1600" b="0" i="0" u="none" strike="noStrike" baseline="0">
                    <a:solidFill>
                      <a:srgbClr val="000000"/>
                    </a:solidFill>
                    <a:latin typeface="Calibri"/>
                    <a:ea typeface="Calibri"/>
                    <a:cs typeface="Calibri"/>
                  </a:defRPr>
                </a:pPr>
                <a:r>
                  <a:rPr lang="en-CA" sz="2000"/>
                  <a:t>Age (years)</a:t>
                </a:r>
              </a:p>
            </c:rich>
          </c:tx>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w="3175">
              <a:solidFill>
                <a:srgbClr val="80808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n-CA" sz="2400" b="0" i="0" u="none" strike="noStrike" baseline="0">
                    <a:solidFill>
                      <a:srgbClr val="000000"/>
                    </a:solidFill>
                    <a:latin typeface="Calibri"/>
                    <a:cs typeface="Calibri"/>
                  </a:rPr>
                  <a:t>Volume yield (m</a:t>
                </a:r>
                <a:r>
                  <a:rPr lang="en-CA" sz="2400" b="0" i="0" u="none" strike="noStrike" baseline="30000">
                    <a:solidFill>
                      <a:srgbClr val="000000"/>
                    </a:solidFill>
                    <a:latin typeface="Calibri"/>
                    <a:cs typeface="Calibri"/>
                  </a:rPr>
                  <a:t>3</a:t>
                </a:r>
                <a:r>
                  <a:rPr lang="en-CA" sz="2400" b="0" i="0" u="none" strike="noStrike" baseline="0">
                    <a:solidFill>
                      <a:srgbClr val="000000"/>
                    </a:solidFill>
                    <a:latin typeface="Calibri"/>
                    <a:cs typeface="Calibri"/>
                  </a:rPr>
                  <a:t>/ha)</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652946528"/>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600" b="0" i="0" u="none" strike="noStrike" baseline="0">
                    <a:solidFill>
                      <a:srgbClr val="000000"/>
                    </a:solidFill>
                    <a:latin typeface="Calibri"/>
                    <a:ea typeface="Calibri"/>
                    <a:cs typeface="Calibri"/>
                  </a:defRPr>
                </a:pPr>
                <a:r>
                  <a:rPr lang="en-CA" sz="2000"/>
                  <a:t>Height (m)</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3"/>
        <c:crosses val="max"/>
        <c:crossBetween val="midCat"/>
      </c:valAx>
      <c:spPr>
        <a:solidFill>
          <a:srgbClr val="FFFFFF"/>
        </a:solidFill>
        <a:ln w="25400">
          <a:noFill/>
        </a:ln>
      </c:spPr>
    </c:plotArea>
    <c:legend>
      <c:legendPos val="r"/>
      <c:layout>
        <c:manualLayout>
          <c:xMode val="edge"/>
          <c:yMode val="edge"/>
          <c:x val="0.65927237356200041"/>
          <c:y val="0.29908580335580559"/>
          <c:w val="0.19520853371589419"/>
          <c:h val="0.17370477159063508"/>
        </c:manualLayout>
      </c:layout>
      <c:overlay val="0"/>
      <c:spPr>
        <a:noFill/>
        <a:ln w="25400">
          <a:noFill/>
        </a:ln>
      </c:spPr>
      <c:txPr>
        <a:bodyPr/>
        <a:lstStyle/>
        <a:p>
          <a:pPr>
            <a:defRPr sz="114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57204805921"/>
          <c:y val="2.2606448324066542E-2"/>
          <c:w val="0.77497562804649411"/>
          <c:h val="0.87255699512350471"/>
        </c:manualLayout>
      </c:layout>
      <c:scatterChart>
        <c:scatterStyle val="lineMarker"/>
        <c:varyColors val="0"/>
        <c:ser>
          <c:idx val="1"/>
          <c:order val="1"/>
          <c:tx>
            <c:v>Softwood Volume</c:v>
          </c:tx>
          <c:spPr>
            <a:ln w="25400">
              <a:solidFill>
                <a:srgbClr val="00B050"/>
              </a:solidFill>
              <a:prstDash val="solid"/>
            </a:ln>
          </c:spPr>
          <c:marker>
            <c:symbol val="none"/>
          </c:marker>
          <c:xVal>
            <c:numRef>
              <c:f>'Yield Table (Site Index)'!$A$17:$A$57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(Site Index)'!$E$17:$E$57</c:f>
              <c:numCache>
                <c:formatCode>0.0</c:formatCode>
                <c:ptCount val="41"/>
                <c:pt idx="0">
                  <c:v>1</c:v>
                </c:pt>
                <c:pt idx="1">
                  <c:v>7.6029267559074771</c:v>
                </c:pt>
                <c:pt idx="2">
                  <c:v>26.895598232965995</c:v>
                </c:pt>
                <c:pt idx="3">
                  <c:v>62.566887658175389</c:v>
                </c:pt>
                <c:pt idx="4">
                  <c:v>121.38420524508263</c:v>
                </c:pt>
                <c:pt idx="5">
                  <c:v>169.65874282166413</c:v>
                </c:pt>
                <c:pt idx="6">
                  <c:v>208.74795106018138</c:v>
                </c:pt>
                <c:pt idx="7">
                  <c:v>224.93358531395279</c:v>
                </c:pt>
                <c:pt idx="8">
                  <c:v>231.2467265499813</c:v>
                </c:pt>
                <c:pt idx="9">
                  <c:v>235.45912750461133</c:v>
                </c:pt>
                <c:pt idx="10">
                  <c:v>234</c:v>
                </c:pt>
                <c:pt idx="11">
                  <c:v>233.02305846994699</c:v>
                </c:pt>
                <c:pt idx="12">
                  <c:v>231.64470037839493</c:v>
                </c:pt>
                <c:pt idx="13">
                  <c:v>231</c:v>
                </c:pt>
                <c:pt idx="14">
                  <c:v>231</c:v>
                </c:pt>
                <c:pt idx="15">
                  <c:v>231</c:v>
                </c:pt>
                <c:pt idx="16">
                  <c:v>231</c:v>
                </c:pt>
                <c:pt idx="17">
                  <c:v>231</c:v>
                </c:pt>
                <c:pt idx="18">
                  <c:v>231</c:v>
                </c:pt>
                <c:pt idx="19">
                  <c:v>231</c:v>
                </c:pt>
                <c:pt idx="20">
                  <c:v>231</c:v>
                </c:pt>
                <c:pt idx="21">
                  <c:v>231</c:v>
                </c:pt>
                <c:pt idx="22">
                  <c:v>231</c:v>
                </c:pt>
                <c:pt idx="23">
                  <c:v>231</c:v>
                </c:pt>
                <c:pt idx="24">
                  <c:v>231</c:v>
                </c:pt>
                <c:pt idx="25">
                  <c:v>231</c:v>
                </c:pt>
                <c:pt idx="26">
                  <c:v>231</c:v>
                </c:pt>
                <c:pt idx="27">
                  <c:v>231</c:v>
                </c:pt>
                <c:pt idx="28">
                  <c:v>231</c:v>
                </c:pt>
                <c:pt idx="29">
                  <c:v>231</c:v>
                </c:pt>
                <c:pt idx="30">
                  <c:v>231</c:v>
                </c:pt>
                <c:pt idx="31">
                  <c:v>231</c:v>
                </c:pt>
                <c:pt idx="32">
                  <c:v>231</c:v>
                </c:pt>
                <c:pt idx="33">
                  <c:v>231</c:v>
                </c:pt>
                <c:pt idx="34">
                  <c:v>231</c:v>
                </c:pt>
                <c:pt idx="35">
                  <c:v>231</c:v>
                </c:pt>
                <c:pt idx="36">
                  <c:v>231</c:v>
                </c:pt>
                <c:pt idx="37">
                  <c:v>231</c:v>
                </c:pt>
                <c:pt idx="38">
                  <c:v>231</c:v>
                </c:pt>
                <c:pt idx="39">
                  <c:v>231</c:v>
                </c:pt>
                <c:pt idx="40">
                  <c:v>231</c:v>
                </c:pt>
              </c:numCache>
            </c:numRef>
          </c:yVal>
          <c:smooth val="0"/>
          <c:extLst>
            <c:ext xmlns:c16="http://schemas.microsoft.com/office/drawing/2014/chart" uri="{C3380CC4-5D6E-409C-BE32-E72D297353CC}">
              <c16:uniqueId val="{00000000-3931-4D3E-B6C8-02465ED29804}"/>
            </c:ext>
          </c:extLst>
        </c:ser>
        <c:ser>
          <c:idx val="2"/>
          <c:order val="2"/>
          <c:tx>
            <c:v>Hardwood Volume</c:v>
          </c:tx>
          <c:spPr>
            <a:ln w="25400">
              <a:solidFill>
                <a:srgbClr val="FF0000"/>
              </a:solidFill>
              <a:prstDash val="solid"/>
            </a:ln>
          </c:spPr>
          <c:marker>
            <c:symbol val="none"/>
          </c:marker>
          <c:xVal>
            <c:numRef>
              <c:f>'Yield Table (Site Index)'!$A$17:$A$57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(Site Index)'!$F$17:$F$57</c:f>
              <c:numCache>
                <c:formatCode>0.0</c:formatCode>
                <c:ptCount val="41"/>
                <c:pt idx="0">
                  <c:v>1</c:v>
                </c:pt>
                <c:pt idx="1">
                  <c:v>1</c:v>
                </c:pt>
                <c:pt idx="2">
                  <c:v>1</c:v>
                </c:pt>
                <c:pt idx="3">
                  <c:v>3.6549279597853399</c:v>
                </c:pt>
                <c:pt idx="4">
                  <c:v>8.5746123817744255</c:v>
                </c:pt>
                <c:pt idx="5">
                  <c:v>14.255191203332942</c:v>
                </c:pt>
                <c:pt idx="6">
                  <c:v>20.422761701566365</c:v>
                </c:pt>
                <c:pt idx="7">
                  <c:v>26.955723542635191</c:v>
                </c:pt>
                <c:pt idx="8">
                  <c:v>32.246726549981304</c:v>
                </c:pt>
                <c:pt idx="9">
                  <c:v>36.540872495388669</c:v>
                </c:pt>
                <c:pt idx="10">
                  <c:v>37.383330310665201</c:v>
                </c:pt>
                <c:pt idx="11">
                  <c:v>38</c:v>
                </c:pt>
                <c:pt idx="12">
                  <c:v>39</c:v>
                </c:pt>
                <c:pt idx="13">
                  <c:v>39</c:v>
                </c:pt>
                <c:pt idx="14">
                  <c:v>39</c:v>
                </c:pt>
                <c:pt idx="15">
                  <c:v>39</c:v>
                </c:pt>
                <c:pt idx="16">
                  <c:v>39</c:v>
                </c:pt>
                <c:pt idx="17">
                  <c:v>39</c:v>
                </c:pt>
                <c:pt idx="18">
                  <c:v>39</c:v>
                </c:pt>
                <c:pt idx="19">
                  <c:v>39</c:v>
                </c:pt>
                <c:pt idx="20">
                  <c:v>39</c:v>
                </c:pt>
                <c:pt idx="21">
                  <c:v>39</c:v>
                </c:pt>
                <c:pt idx="22">
                  <c:v>39</c:v>
                </c:pt>
                <c:pt idx="23">
                  <c:v>39</c:v>
                </c:pt>
                <c:pt idx="24">
                  <c:v>39</c:v>
                </c:pt>
                <c:pt idx="25">
                  <c:v>39</c:v>
                </c:pt>
                <c:pt idx="26">
                  <c:v>39</c:v>
                </c:pt>
                <c:pt idx="27">
                  <c:v>39</c:v>
                </c:pt>
                <c:pt idx="28">
                  <c:v>39</c:v>
                </c:pt>
                <c:pt idx="29">
                  <c:v>39</c:v>
                </c:pt>
                <c:pt idx="30">
                  <c:v>39</c:v>
                </c:pt>
                <c:pt idx="31">
                  <c:v>39</c:v>
                </c:pt>
                <c:pt idx="32">
                  <c:v>39</c:v>
                </c:pt>
                <c:pt idx="33">
                  <c:v>39</c:v>
                </c:pt>
                <c:pt idx="34">
                  <c:v>39</c:v>
                </c:pt>
                <c:pt idx="35">
                  <c:v>39</c:v>
                </c:pt>
                <c:pt idx="36">
                  <c:v>39</c:v>
                </c:pt>
                <c:pt idx="37">
                  <c:v>39</c:v>
                </c:pt>
                <c:pt idx="38">
                  <c:v>39</c:v>
                </c:pt>
                <c:pt idx="39">
                  <c:v>39</c:v>
                </c:pt>
                <c:pt idx="40">
                  <c:v>39</c:v>
                </c:pt>
              </c:numCache>
            </c:numRef>
          </c:yVal>
          <c:smooth val="0"/>
          <c:extLst>
            <c:ext xmlns:c16="http://schemas.microsoft.com/office/drawing/2014/chart" uri="{C3380CC4-5D6E-409C-BE32-E72D297353CC}">
              <c16:uniqueId val="{00000001-3931-4D3E-B6C8-02465ED29804}"/>
            </c:ext>
          </c:extLst>
        </c:ser>
        <c:ser>
          <c:idx val="3"/>
          <c:order val="3"/>
          <c:tx>
            <c:v>Total Volume</c:v>
          </c:tx>
          <c:spPr>
            <a:ln w="38100">
              <a:solidFill>
                <a:srgbClr val="0070C0"/>
              </a:solidFill>
              <a:prstDash val="solid"/>
            </a:ln>
          </c:spPr>
          <c:marker>
            <c:symbol val="none"/>
          </c:marker>
          <c:xVal>
            <c:numRef>
              <c:f>'Yield Table (Site Index)'!$A$17:$A$57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(Site Index)'!$G$17:$G$57</c:f>
              <c:numCache>
                <c:formatCode>0.0</c:formatCode>
                <c:ptCount val="41"/>
                <c:pt idx="0">
                  <c:v>2</c:v>
                </c:pt>
                <c:pt idx="1">
                  <c:v>8.6029267559074771</c:v>
                </c:pt>
                <c:pt idx="2">
                  <c:v>27.895598232965995</c:v>
                </c:pt>
                <c:pt idx="3">
                  <c:v>66.221815617960729</c:v>
                </c:pt>
                <c:pt idx="4">
                  <c:v>129.95881762685704</c:v>
                </c:pt>
                <c:pt idx="5">
                  <c:v>183.91393402499705</c:v>
                </c:pt>
                <c:pt idx="6">
                  <c:v>229.17071276174772</c:v>
                </c:pt>
                <c:pt idx="7">
                  <c:v>251.889308856588</c:v>
                </c:pt>
                <c:pt idx="8">
                  <c:v>263.49345309996261</c:v>
                </c:pt>
                <c:pt idx="9">
                  <c:v>272</c:v>
                </c:pt>
                <c:pt idx="10">
                  <c:v>271.3833303106652</c:v>
                </c:pt>
                <c:pt idx="11">
                  <c:v>271.02305846994699</c:v>
                </c:pt>
                <c:pt idx="12">
                  <c:v>270.64470037839493</c:v>
                </c:pt>
                <c:pt idx="13">
                  <c:v>270</c:v>
                </c:pt>
                <c:pt idx="14">
                  <c:v>270</c:v>
                </c:pt>
                <c:pt idx="15">
                  <c:v>270</c:v>
                </c:pt>
                <c:pt idx="16">
                  <c:v>270</c:v>
                </c:pt>
                <c:pt idx="17">
                  <c:v>270</c:v>
                </c:pt>
                <c:pt idx="18">
                  <c:v>270</c:v>
                </c:pt>
                <c:pt idx="19">
                  <c:v>270</c:v>
                </c:pt>
                <c:pt idx="20">
                  <c:v>270</c:v>
                </c:pt>
                <c:pt idx="21">
                  <c:v>270</c:v>
                </c:pt>
                <c:pt idx="22">
                  <c:v>270</c:v>
                </c:pt>
                <c:pt idx="23">
                  <c:v>270</c:v>
                </c:pt>
                <c:pt idx="24">
                  <c:v>270</c:v>
                </c:pt>
                <c:pt idx="25">
                  <c:v>270</c:v>
                </c:pt>
                <c:pt idx="26">
                  <c:v>270</c:v>
                </c:pt>
                <c:pt idx="27">
                  <c:v>270</c:v>
                </c:pt>
                <c:pt idx="28">
                  <c:v>270</c:v>
                </c:pt>
                <c:pt idx="29">
                  <c:v>270</c:v>
                </c:pt>
                <c:pt idx="30">
                  <c:v>270</c:v>
                </c:pt>
                <c:pt idx="31">
                  <c:v>270</c:v>
                </c:pt>
                <c:pt idx="32">
                  <c:v>270</c:v>
                </c:pt>
                <c:pt idx="33">
                  <c:v>270</c:v>
                </c:pt>
                <c:pt idx="34">
                  <c:v>270</c:v>
                </c:pt>
                <c:pt idx="35">
                  <c:v>270</c:v>
                </c:pt>
                <c:pt idx="36">
                  <c:v>270</c:v>
                </c:pt>
                <c:pt idx="37">
                  <c:v>270</c:v>
                </c:pt>
                <c:pt idx="38">
                  <c:v>270</c:v>
                </c:pt>
                <c:pt idx="39">
                  <c:v>270</c:v>
                </c:pt>
                <c:pt idx="40">
                  <c:v>270</c:v>
                </c:pt>
              </c:numCache>
            </c:numRef>
          </c:yVal>
          <c:smooth val="0"/>
          <c:extLst>
            <c:ext xmlns:c16="http://schemas.microsoft.com/office/drawing/2014/chart" uri="{C3380CC4-5D6E-409C-BE32-E72D297353CC}">
              <c16:uniqueId val="{00000002-3931-4D3E-B6C8-02465ED29804}"/>
            </c:ext>
          </c:extLst>
        </c:ser>
        <c:dLbls>
          <c:showLegendKey val="0"/>
          <c:showVal val="0"/>
          <c:showCatName val="0"/>
          <c:showSerName val="0"/>
          <c:showPercent val="0"/>
          <c:showBubbleSize val="0"/>
        </c:dLbls>
        <c:axId val="652952352"/>
        <c:axId val="1"/>
      </c:scatterChart>
      <c:scatterChart>
        <c:scatterStyle val="lineMarker"/>
        <c:varyColors val="0"/>
        <c:ser>
          <c:idx val="0"/>
          <c:order val="0"/>
          <c:tx>
            <c:v>Height</c:v>
          </c:tx>
          <c:spPr>
            <a:ln w="38100">
              <a:solidFill>
                <a:srgbClr val="000000"/>
              </a:solidFill>
              <a:prstDash val="solid"/>
            </a:ln>
          </c:spPr>
          <c:marker>
            <c:symbol val="none"/>
          </c:marker>
          <c:xVal>
            <c:numRef>
              <c:f>'Yield Table (Site Index)'!$A$17:$A$57</c:f>
              <c:numCache>
                <c:formatCode>General</c:formatCode>
                <c:ptCount val="41"/>
                <c:pt idx="0">
                  <c:v>20</c:v>
                </c:pt>
                <c:pt idx="1">
                  <c:v>30</c:v>
                </c:pt>
                <c:pt idx="2">
                  <c:v>40</c:v>
                </c:pt>
                <c:pt idx="3">
                  <c:v>50</c:v>
                </c:pt>
                <c:pt idx="4">
                  <c:v>60</c:v>
                </c:pt>
                <c:pt idx="5">
                  <c:v>70</c:v>
                </c:pt>
                <c:pt idx="6">
                  <c:v>80</c:v>
                </c:pt>
                <c:pt idx="7">
                  <c:v>90</c:v>
                </c:pt>
                <c:pt idx="8">
                  <c:v>100</c:v>
                </c:pt>
                <c:pt idx="9">
                  <c:v>110</c:v>
                </c:pt>
                <c:pt idx="10">
                  <c:v>120</c:v>
                </c:pt>
                <c:pt idx="11">
                  <c:v>130</c:v>
                </c:pt>
                <c:pt idx="12">
                  <c:v>140</c:v>
                </c:pt>
                <c:pt idx="13">
                  <c:v>150</c:v>
                </c:pt>
                <c:pt idx="14">
                  <c:v>160</c:v>
                </c:pt>
                <c:pt idx="15">
                  <c:v>170</c:v>
                </c:pt>
                <c:pt idx="16">
                  <c:v>180</c:v>
                </c:pt>
                <c:pt idx="17">
                  <c:v>190</c:v>
                </c:pt>
                <c:pt idx="18">
                  <c:v>200</c:v>
                </c:pt>
                <c:pt idx="19">
                  <c:v>210</c:v>
                </c:pt>
                <c:pt idx="20">
                  <c:v>220</c:v>
                </c:pt>
                <c:pt idx="21">
                  <c:v>230</c:v>
                </c:pt>
                <c:pt idx="22">
                  <c:v>240</c:v>
                </c:pt>
                <c:pt idx="23">
                  <c:v>250</c:v>
                </c:pt>
                <c:pt idx="24">
                  <c:v>260</c:v>
                </c:pt>
                <c:pt idx="25">
                  <c:v>270</c:v>
                </c:pt>
                <c:pt idx="26">
                  <c:v>280</c:v>
                </c:pt>
                <c:pt idx="27">
                  <c:v>290</c:v>
                </c:pt>
                <c:pt idx="28">
                  <c:v>300</c:v>
                </c:pt>
                <c:pt idx="29">
                  <c:v>310</c:v>
                </c:pt>
                <c:pt idx="30">
                  <c:v>320</c:v>
                </c:pt>
                <c:pt idx="31">
                  <c:v>330</c:v>
                </c:pt>
                <c:pt idx="32">
                  <c:v>340</c:v>
                </c:pt>
                <c:pt idx="33">
                  <c:v>350</c:v>
                </c:pt>
                <c:pt idx="34">
                  <c:v>360</c:v>
                </c:pt>
                <c:pt idx="35">
                  <c:v>370</c:v>
                </c:pt>
                <c:pt idx="36">
                  <c:v>380</c:v>
                </c:pt>
                <c:pt idx="37">
                  <c:v>390</c:v>
                </c:pt>
                <c:pt idx="38">
                  <c:v>400</c:v>
                </c:pt>
                <c:pt idx="39">
                  <c:v>410</c:v>
                </c:pt>
                <c:pt idx="40">
                  <c:v>420</c:v>
                </c:pt>
              </c:numCache>
            </c:numRef>
          </c:xVal>
          <c:yVal>
            <c:numRef>
              <c:f>'Yield Table (Site Index)'!$D$17:$D$57</c:f>
              <c:numCache>
                <c:formatCode>0.0</c:formatCode>
                <c:ptCount val="41"/>
                <c:pt idx="0">
                  <c:v>2.0773969116850037</c:v>
                </c:pt>
                <c:pt idx="1">
                  <c:v>4.1004877926512462</c:v>
                </c:pt>
                <c:pt idx="2">
                  <c:v>6.9850854618522851</c:v>
                </c:pt>
                <c:pt idx="3">
                  <c:v>10.32746397989267</c:v>
                </c:pt>
                <c:pt idx="4">
                  <c:v>13.787306190887213</c:v>
                </c:pt>
                <c:pt idx="5">
                  <c:v>17.127595601666471</c:v>
                </c:pt>
                <c:pt idx="6">
                  <c:v>20.211380850783183</c:v>
                </c:pt>
                <c:pt idx="7">
                  <c:v>22.977861771317595</c:v>
                </c:pt>
                <c:pt idx="8">
                  <c:v>25.415575516660436</c:v>
                </c:pt>
                <c:pt idx="9">
                  <c:v>27.540872495388673</c:v>
                </c:pt>
                <c:pt idx="10">
                  <c:v>29.383330310665198</c:v>
                </c:pt>
                <c:pt idx="11">
                  <c:v>30.976941530053029</c:v>
                </c:pt>
                <c:pt idx="12">
                  <c:v>32.35529962160507</c:v>
                </c:pt>
                <c:pt idx="13">
                  <c:v>33.549272056699493</c:v>
                </c:pt>
                <c:pt idx="14">
                  <c:v>34.586104000858818</c:v>
                </c:pt>
                <c:pt idx="15">
                  <c:v>35.489286488060479</c:v>
                </c:pt>
                <c:pt idx="16">
                  <c:v>36.278796670456167</c:v>
                </c:pt>
                <c:pt idx="17">
                  <c:v>36.971491209719545</c:v>
                </c:pt>
                <c:pt idx="18">
                  <c:v>37.581537284174139</c:v>
                </c:pt>
                <c:pt idx="19">
                  <c:v>38.120824649431697</c:v>
                </c:pt>
                <c:pt idx="20">
                  <c:v>38.599334514145241</c:v>
                </c:pt>
                <c:pt idx="21">
                  <c:v>39.025457947747547</c:v>
                </c:pt>
                <c:pt idx="22">
                  <c:v>39.406264892495656</c:v>
                </c:pt>
                <c:pt idx="23">
                  <c:v>39.747728537161045</c:v>
                </c:pt>
                <c:pt idx="24">
                  <c:v>40.054911048951226</c:v>
                </c:pt>
                <c:pt idx="25">
                  <c:v>40.332116685754926</c:v>
                </c:pt>
                <c:pt idx="26">
                  <c:v>40.583017788802607</c:v>
                </c:pt>
                <c:pt idx="27">
                  <c:v>40.810758435559798</c:v>
                </c:pt>
                <c:pt idx="28">
                  <c:v>41.018039788694225</c:v>
                </c:pt>
                <c:pt idx="29">
                  <c:v>41.207190489516421</c:v>
                </c:pt>
                <c:pt idx="30">
                  <c:v>41.380224844045067</c:v>
                </c:pt>
                <c:pt idx="31">
                  <c:v>41.53889104248556</c:v>
                </c:pt>
                <c:pt idx="32">
                  <c:v>41.684711232467571</c:v>
                </c:pt>
                <c:pt idx="33">
                  <c:v>41.819014922253146</c:v>
                </c:pt>
                <c:pt idx="34">
                  <c:v>41.942966910606593</c:v>
                </c:pt>
                <c:pt idx="35">
                  <c:v>42.057590714015753</c:v>
                </c:pt>
                <c:pt idx="36">
                  <c:v>42.163788279672112</c:v>
                </c:pt>
                <c:pt idx="37">
                  <c:v>42.262356625736608</c:v>
                </c:pt>
                <c:pt idx="38">
                  <c:v>42.354001932049826</c:v>
                </c:pt>
                <c:pt idx="39">
                  <c:v>42.439351508968528</c:v>
                </c:pt>
                <c:pt idx="40">
                  <c:v>42.518963994885084</c:v>
                </c:pt>
              </c:numCache>
            </c:numRef>
          </c:yVal>
          <c:smooth val="0"/>
          <c:extLst>
            <c:ext xmlns:c16="http://schemas.microsoft.com/office/drawing/2014/chart" uri="{C3380CC4-5D6E-409C-BE32-E72D297353CC}">
              <c16:uniqueId val="{00000003-3931-4D3E-B6C8-02465ED29804}"/>
            </c:ext>
          </c:extLst>
        </c:ser>
        <c:dLbls>
          <c:showLegendKey val="0"/>
          <c:showVal val="0"/>
          <c:showCatName val="0"/>
          <c:showSerName val="0"/>
          <c:showPercent val="0"/>
          <c:showBubbleSize val="0"/>
        </c:dLbls>
        <c:axId val="3"/>
        <c:axId val="4"/>
      </c:scatterChart>
      <c:valAx>
        <c:axId val="652952352"/>
        <c:scaling>
          <c:orientation val="minMax"/>
          <c:max val="200"/>
        </c:scaling>
        <c:delete val="0"/>
        <c:axPos val="b"/>
        <c:majorGridlines>
          <c:spPr>
            <a:ln w="3175">
              <a:solidFill>
                <a:srgbClr val="808080"/>
              </a:solidFill>
              <a:prstDash val="solid"/>
            </a:ln>
          </c:spPr>
        </c:majorGridlines>
        <c:minorGridlines>
          <c:spPr>
            <a:ln w="3175">
              <a:solidFill>
                <a:srgbClr val="C0C0C0"/>
              </a:solidFill>
              <a:prstDash val="solid"/>
            </a:ln>
          </c:spPr>
        </c:minorGridlines>
        <c:title>
          <c:tx>
            <c:rich>
              <a:bodyPr/>
              <a:lstStyle/>
              <a:p>
                <a:pPr>
                  <a:defRPr sz="1600" b="0" i="0" u="none" strike="noStrike" baseline="0">
                    <a:solidFill>
                      <a:srgbClr val="000000"/>
                    </a:solidFill>
                    <a:latin typeface="Calibri"/>
                    <a:ea typeface="Calibri"/>
                    <a:cs typeface="Calibri"/>
                  </a:defRPr>
                </a:pPr>
                <a:r>
                  <a:rPr lang="en-CA" sz="2000"/>
                  <a:t>Age (years)</a:t>
                </a:r>
              </a:p>
            </c:rich>
          </c:tx>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w="3175">
              <a:solidFill>
                <a:srgbClr val="80808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n-CA" sz="2000" b="0" i="0" u="none" strike="noStrike" baseline="0">
                    <a:solidFill>
                      <a:srgbClr val="000000"/>
                    </a:solidFill>
                    <a:latin typeface="Calibri"/>
                    <a:cs typeface="Calibri"/>
                  </a:rPr>
                  <a:t>Volume yield (m</a:t>
                </a:r>
                <a:r>
                  <a:rPr lang="en-CA" sz="2000" b="0" i="0" u="none" strike="noStrike" baseline="30000">
                    <a:solidFill>
                      <a:srgbClr val="000000"/>
                    </a:solidFill>
                    <a:latin typeface="Calibri"/>
                    <a:cs typeface="Calibri"/>
                  </a:rPr>
                  <a:t>3</a:t>
                </a:r>
                <a:r>
                  <a:rPr lang="en-CA" sz="2000" b="0" i="0" u="none" strike="noStrike" baseline="0">
                    <a:solidFill>
                      <a:srgbClr val="000000"/>
                    </a:solidFill>
                    <a:latin typeface="Calibri"/>
                    <a:cs typeface="Calibri"/>
                  </a:rPr>
                  <a:t>/ha)</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652952352"/>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600" b="0" i="0" u="none" strike="noStrike" baseline="0">
                    <a:solidFill>
                      <a:srgbClr val="000000"/>
                    </a:solidFill>
                    <a:latin typeface="Calibri"/>
                    <a:ea typeface="Calibri"/>
                    <a:cs typeface="Calibri"/>
                  </a:defRPr>
                </a:pPr>
                <a:r>
                  <a:rPr lang="en-CA" sz="2000"/>
                  <a:t>Height (m)</a:t>
                </a:r>
              </a:p>
            </c:rich>
          </c:tx>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2000" b="0" i="0" u="none" strike="noStrike" baseline="0">
                <a:solidFill>
                  <a:srgbClr val="000000"/>
                </a:solidFill>
                <a:latin typeface="Calibri"/>
                <a:ea typeface="Calibri"/>
                <a:cs typeface="Calibri"/>
              </a:defRPr>
            </a:pPr>
            <a:endParaRPr lang="en-US"/>
          </a:p>
        </c:txPr>
        <c:crossAx val="3"/>
        <c:crosses val="max"/>
        <c:crossBetween val="midCat"/>
      </c:valAx>
      <c:spPr>
        <a:solidFill>
          <a:srgbClr val="FFFFFF"/>
        </a:solidFill>
        <a:ln w="25400">
          <a:noFill/>
        </a:ln>
      </c:spPr>
    </c:plotArea>
    <c:legend>
      <c:legendPos val="r"/>
      <c:layout>
        <c:manualLayout>
          <c:xMode val="edge"/>
          <c:yMode val="edge"/>
          <c:x val="0.65927237356200041"/>
          <c:y val="0.29777968832457863"/>
          <c:w val="0.19520853371589419"/>
          <c:h val="0.17370491138674243"/>
        </c:manualLayout>
      </c:layout>
      <c:overlay val="0"/>
      <c:spPr>
        <a:noFill/>
        <a:ln w="25400">
          <a:noFill/>
        </a:ln>
      </c:spPr>
      <c:txPr>
        <a:bodyPr/>
        <a:lstStyle/>
        <a:p>
          <a:pPr>
            <a:defRPr sz="114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38100</xdr:colOff>
      <xdr:row>3</xdr:row>
      <xdr:rowOff>0</xdr:rowOff>
    </xdr:from>
    <xdr:to>
      <xdr:col>53</xdr:col>
      <xdr:colOff>38100</xdr:colOff>
      <xdr:row>43</xdr:row>
      <xdr:rowOff>142875</xdr:rowOff>
    </xdr:to>
    <xdr:graphicFrame macro="">
      <xdr:nvGraphicFramePr>
        <xdr:cNvPr id="10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3</xdr:row>
      <xdr:rowOff>1</xdr:rowOff>
    </xdr:from>
    <xdr:to>
      <xdr:col>53</xdr:col>
      <xdr:colOff>19050</xdr:colOff>
      <xdr:row>44</xdr:row>
      <xdr:rowOff>47625</xdr:rowOff>
    </xdr:to>
    <xdr:graphicFrame macro="">
      <xdr:nvGraphicFramePr>
        <xdr:cNvPr id="1333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3"/>
  <sheetViews>
    <sheetView tabSelected="1" zoomScaleNormal="100" workbookViewId="0">
      <selection sqref="A1:M1"/>
    </sheetView>
  </sheetViews>
  <sheetFormatPr defaultColWidth="11" defaultRowHeight="12.75" x14ac:dyDescent="0.2"/>
  <cols>
    <col min="1" max="1" width="4.75" style="21" bestFit="1" customWidth="1"/>
    <col min="2" max="2" width="5.875" style="21" bestFit="1" customWidth="1"/>
    <col min="3" max="4" width="6.25" style="21" bestFit="1" customWidth="1"/>
    <col min="5" max="5" width="7.625" style="21" bestFit="1" customWidth="1"/>
    <col min="6" max="6" width="8.125" style="21" bestFit="1" customWidth="1"/>
    <col min="7" max="7" width="7" style="21" bestFit="1" customWidth="1"/>
    <col min="8" max="8" width="8.625" style="21" bestFit="1" customWidth="1"/>
    <col min="9" max="9" width="2" style="21" customWidth="1"/>
    <col min="10" max="10" width="8.625" style="21" bestFit="1" customWidth="1"/>
    <col min="11" max="11" width="2" style="21" customWidth="1"/>
    <col min="12" max="12" width="9.375" style="21" customWidth="1"/>
    <col min="13" max="13" width="2" style="21" customWidth="1"/>
    <col min="14" max="14" width="11" style="21"/>
    <col min="15" max="15" width="6.875" style="21" hidden="1" customWidth="1"/>
    <col min="16" max="16" width="6.75" style="21" hidden="1" customWidth="1"/>
    <col min="17" max="17" width="12" style="21" hidden="1" customWidth="1"/>
    <col min="18" max="18" width="7.625" style="21" hidden="1" customWidth="1"/>
    <col min="19" max="20" width="7.875" style="21" hidden="1" customWidth="1"/>
    <col min="21" max="21" width="8.125" style="21" hidden="1" customWidth="1"/>
    <col min="22" max="22" width="12" style="21" hidden="1" customWidth="1"/>
    <col min="23" max="23" width="8" style="21" hidden="1" customWidth="1"/>
    <col min="24" max="24" width="8.25" style="21" hidden="1" customWidth="1"/>
    <col min="25" max="25" width="12" style="21" hidden="1" customWidth="1"/>
    <col min="26" max="26" width="7.75" style="21" hidden="1" customWidth="1"/>
    <col min="27" max="27" width="8" style="21" hidden="1" customWidth="1"/>
    <col min="28" max="28" width="12" style="21" hidden="1" customWidth="1"/>
    <col min="29" max="29" width="10.75" style="21" hidden="1" customWidth="1"/>
    <col min="30" max="31" width="12" style="21" hidden="1" customWidth="1"/>
    <col min="32" max="32" width="10.75" style="21" hidden="1" customWidth="1"/>
    <col min="33" max="33" width="8" style="21" hidden="1" customWidth="1"/>
    <col min="34" max="34" width="10" style="21" hidden="1" customWidth="1"/>
    <col min="35" max="35" width="11.625" style="21" hidden="1" customWidth="1"/>
    <col min="36" max="36" width="13.625" style="21" hidden="1" customWidth="1"/>
    <col min="37" max="37" width="9.75" style="21" hidden="1" customWidth="1"/>
    <col min="38" max="38" width="10.625" style="21" hidden="1" customWidth="1"/>
    <col min="39" max="39" width="6.625" style="21" hidden="1" customWidth="1"/>
    <col min="40" max="40" width="14.375" style="21" hidden="1" customWidth="1"/>
    <col min="41" max="42" width="5.25" style="21" hidden="1" customWidth="1"/>
    <col min="43" max="43" width="4.125" style="21" hidden="1" customWidth="1"/>
    <col min="44" max="44" width="10.75" style="21" customWidth="1"/>
    <col min="45" max="16384" width="11" style="21"/>
  </cols>
  <sheetData>
    <row r="1" spans="1:44" ht="15" x14ac:dyDescent="0.2">
      <c r="A1" s="85" t="s">
        <v>2</v>
      </c>
      <c r="B1" s="85"/>
      <c r="C1" s="85"/>
      <c r="D1" s="85"/>
      <c r="E1" s="85"/>
      <c r="F1" s="85"/>
      <c r="G1" s="85"/>
      <c r="H1" s="85"/>
      <c r="I1" s="85"/>
      <c r="J1" s="85"/>
      <c r="K1" s="85"/>
      <c r="L1" s="85"/>
      <c r="M1" s="85"/>
    </row>
    <row r="2" spans="1:44" ht="15" x14ac:dyDescent="0.2">
      <c r="A2" s="72" t="s">
        <v>84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row>
    <row r="3" spans="1:44" x14ac:dyDescent="0.2">
      <c r="A3" s="71" t="s">
        <v>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row>
    <row r="5" spans="1:44" x14ac:dyDescent="0.2">
      <c r="A5" s="72" t="s">
        <v>628</v>
      </c>
      <c r="B5" s="72"/>
      <c r="C5" s="72"/>
      <c r="D5" s="12" t="s">
        <v>378</v>
      </c>
      <c r="E5" s="72" t="str">
        <f>VLOOKUP(D5,AI33:AJ36,2,0)</f>
        <v>76-100% Conifer</v>
      </c>
      <c r="F5" s="72"/>
      <c r="G5" s="23"/>
      <c r="H5" s="23"/>
      <c r="AG5" s="21">
        <v>2</v>
      </c>
      <c r="AH5" s="21">
        <v>3</v>
      </c>
      <c r="AI5" s="21">
        <v>4</v>
      </c>
      <c r="AJ5" s="21">
        <v>5</v>
      </c>
      <c r="AK5" s="21">
        <v>6</v>
      </c>
      <c r="AL5" s="21">
        <v>7</v>
      </c>
      <c r="AM5" s="21">
        <v>8</v>
      </c>
      <c r="AN5" s="21">
        <v>9</v>
      </c>
      <c r="AO5" s="21">
        <v>10</v>
      </c>
      <c r="AP5" s="21">
        <v>11</v>
      </c>
      <c r="AQ5" s="21">
        <v>12</v>
      </c>
    </row>
    <row r="6" spans="1:44" x14ac:dyDescent="0.2">
      <c r="A6" s="72" t="s">
        <v>629</v>
      </c>
      <c r="B6" s="72"/>
      <c r="C6" s="72"/>
      <c r="D6" s="12" t="s">
        <v>378</v>
      </c>
      <c r="E6" s="72" t="str">
        <f>VLOOKUP(D6,AI24:AJ27,2,0)</f>
        <v>51-70%</v>
      </c>
      <c r="F6" s="72"/>
      <c r="G6" s="23"/>
      <c r="H6" s="23"/>
      <c r="AG6" s="21" t="s">
        <v>80</v>
      </c>
      <c r="AH6" s="21" t="s">
        <v>81</v>
      </c>
      <c r="AI6" s="21" t="s">
        <v>82</v>
      </c>
      <c r="AJ6" s="21" t="s">
        <v>83</v>
      </c>
      <c r="AK6" s="21" t="s">
        <v>363</v>
      </c>
      <c r="AL6" s="21" t="s">
        <v>364</v>
      </c>
      <c r="AM6" s="21" t="s">
        <v>365</v>
      </c>
      <c r="AN6" s="21" t="s">
        <v>366</v>
      </c>
      <c r="AO6" s="21" t="s">
        <v>368</v>
      </c>
      <c r="AP6" s="21" t="s">
        <v>369</v>
      </c>
      <c r="AQ6" s="21" t="s">
        <v>367</v>
      </c>
    </row>
    <row r="7" spans="1:44" x14ac:dyDescent="0.2">
      <c r="A7" s="72" t="s">
        <v>714</v>
      </c>
      <c r="B7" s="72"/>
      <c r="C7" s="72"/>
      <c r="D7" s="12" t="s">
        <v>740</v>
      </c>
      <c r="E7" s="72" t="str">
        <f>VLOOKUP(D7,AM16:AN27,2,0)</f>
        <v>White spruce</v>
      </c>
      <c r="F7" s="72"/>
      <c r="G7" s="23"/>
      <c r="H7" s="23"/>
      <c r="AG7" s="21">
        <f t="shared" ref="AG7:AQ7" si="0">VLOOKUP($D$7,htagecoeffs,AG5,0)</f>
        <v>1</v>
      </c>
      <c r="AH7" s="21">
        <f t="shared" si="0"/>
        <v>0</v>
      </c>
      <c r="AI7" s="21">
        <f t="shared" si="0"/>
        <v>4.4435000000000002E-2</v>
      </c>
      <c r="AJ7" s="21">
        <f t="shared" si="0"/>
        <v>11.381717999999999</v>
      </c>
      <c r="AK7" s="21">
        <f t="shared" si="0"/>
        <v>-1.9443250000000001</v>
      </c>
      <c r="AL7" s="21">
        <f t="shared" si="0"/>
        <v>6.728764</v>
      </c>
      <c r="AM7" s="21">
        <f t="shared" si="0"/>
        <v>0</v>
      </c>
      <c r="AN7" s="21">
        <f t="shared" si="0"/>
        <v>0</v>
      </c>
      <c r="AO7" s="21">
        <f t="shared" si="0"/>
        <v>0</v>
      </c>
      <c r="AP7" s="21">
        <f t="shared" si="0"/>
        <v>0</v>
      </c>
      <c r="AQ7" s="21">
        <f t="shared" si="0"/>
        <v>0</v>
      </c>
    </row>
    <row r="8" spans="1:44" x14ac:dyDescent="0.2">
      <c r="A8" s="72" t="s">
        <v>85</v>
      </c>
      <c r="B8" s="72"/>
      <c r="C8" s="72"/>
      <c r="D8" s="16" t="s">
        <v>4</v>
      </c>
      <c r="E8" s="72" t="str">
        <f>VLOOKUP(D8,AK16:AL19,2,0)</f>
        <v>Medium</v>
      </c>
      <c r="F8" s="72"/>
      <c r="G8" s="23"/>
      <c r="H8" s="23"/>
    </row>
    <row r="9" spans="1:44" x14ac:dyDescent="0.2">
      <c r="A9" s="72" t="s">
        <v>271</v>
      </c>
      <c r="B9" s="72"/>
      <c r="D9" s="21">
        <f>INDEX('TPR-SI'!B2:E13,MATCH(D7,'TPR-SI'!A2:A13,0),MATCH(D8,'TPR-SI'!B1:E1,0))</f>
        <v>13</v>
      </c>
      <c r="E9" s="72" t="s">
        <v>701</v>
      </c>
      <c r="F9" s="72"/>
      <c r="G9" s="72"/>
      <c r="H9" s="23"/>
      <c r="AG9" s="21">
        <f>D9-1.3</f>
        <v>11.7</v>
      </c>
    </row>
    <row r="10" spans="1:44" x14ac:dyDescent="0.2">
      <c r="A10" s="72" t="s">
        <v>681</v>
      </c>
      <c r="B10" s="72"/>
      <c r="C10" s="72"/>
      <c r="D10" s="21">
        <f>VLOOKUP(D7,yrs2stmp!$A$2:$B$13,2,0)</f>
        <v>8</v>
      </c>
      <c r="E10" s="23" t="s">
        <v>685</v>
      </c>
      <c r="F10" s="23"/>
      <c r="G10" s="23"/>
      <c r="H10" s="23"/>
    </row>
    <row r="11" spans="1:44" x14ac:dyDescent="0.2">
      <c r="A11" s="72" t="s">
        <v>682</v>
      </c>
      <c r="B11" s="72"/>
      <c r="C11" s="72"/>
      <c r="D11" s="24">
        <f>D10+AG21+AH21/D9</f>
        <v>17.479682538461539</v>
      </c>
      <c r="E11" s="23" t="s">
        <v>685</v>
      </c>
      <c r="F11" s="23"/>
      <c r="G11" s="23"/>
      <c r="H11" s="23"/>
    </row>
    <row r="12" spans="1:44" x14ac:dyDescent="0.2">
      <c r="A12" s="72" t="s">
        <v>683</v>
      </c>
      <c r="B12" s="72"/>
      <c r="C12" s="72"/>
      <c r="D12" s="12">
        <v>10</v>
      </c>
      <c r="E12" s="23" t="s">
        <v>685</v>
      </c>
      <c r="F12" s="23"/>
      <c r="G12" s="23"/>
      <c r="H12" s="23"/>
    </row>
    <row r="14" spans="1:44" x14ac:dyDescent="0.2">
      <c r="A14" s="25" t="s">
        <v>689</v>
      </c>
      <c r="B14" s="26" t="s">
        <v>691</v>
      </c>
      <c r="C14" s="26" t="s">
        <v>693</v>
      </c>
      <c r="D14" s="27"/>
      <c r="E14" s="73" t="s">
        <v>678</v>
      </c>
      <c r="F14" s="74"/>
      <c r="G14" s="74"/>
      <c r="H14" s="73" t="s">
        <v>86</v>
      </c>
      <c r="I14" s="74"/>
      <c r="J14" s="74"/>
      <c r="K14" s="74"/>
      <c r="L14" s="74"/>
      <c r="M14" s="75"/>
      <c r="N14" s="28"/>
    </row>
    <row r="15" spans="1:44" x14ac:dyDescent="0.2">
      <c r="A15" s="29" t="s">
        <v>690</v>
      </c>
      <c r="B15" s="28" t="s">
        <v>692</v>
      </c>
      <c r="C15" s="30" t="s">
        <v>694</v>
      </c>
      <c r="D15" s="31" t="s">
        <v>680</v>
      </c>
      <c r="E15" s="29" t="s">
        <v>675</v>
      </c>
      <c r="F15" s="28" t="s">
        <v>676</v>
      </c>
      <c r="G15" s="28" t="s">
        <v>677</v>
      </c>
      <c r="H15" s="76" t="s">
        <v>675</v>
      </c>
      <c r="I15" s="77"/>
      <c r="J15" s="78" t="s">
        <v>676</v>
      </c>
      <c r="K15" s="79"/>
      <c r="L15" s="78" t="s">
        <v>677</v>
      </c>
      <c r="M15" s="80"/>
      <c r="N15" s="28"/>
      <c r="O15" s="21" t="s">
        <v>626</v>
      </c>
      <c r="P15" s="21" t="s">
        <v>627</v>
      </c>
      <c r="Q15" s="21" t="s">
        <v>356</v>
      </c>
      <c r="R15" s="21" t="s">
        <v>630</v>
      </c>
      <c r="S15" s="21" t="s">
        <v>352</v>
      </c>
      <c r="T15" s="21" t="s">
        <v>353</v>
      </c>
      <c r="U15" s="21" t="s">
        <v>354</v>
      </c>
      <c r="V15" s="21" t="s">
        <v>355</v>
      </c>
      <c r="W15" s="21" t="s">
        <v>357</v>
      </c>
      <c r="X15" s="21" t="s">
        <v>358</v>
      </c>
      <c r="Y15" s="21" t="s">
        <v>355</v>
      </c>
      <c r="Z15" s="21" t="s">
        <v>433</v>
      </c>
      <c r="AA15" s="21" t="s">
        <v>434</v>
      </c>
      <c r="AB15" s="21" t="s">
        <v>435</v>
      </c>
      <c r="AD15" s="21" t="s">
        <v>39</v>
      </c>
      <c r="AE15" s="21" t="s">
        <v>40</v>
      </c>
      <c r="AK15" s="21" t="s">
        <v>696</v>
      </c>
      <c r="AM15" s="21" t="s">
        <v>26</v>
      </c>
    </row>
    <row r="16" spans="1:44" ht="15" x14ac:dyDescent="0.2">
      <c r="A16" s="32" t="s">
        <v>686</v>
      </c>
      <c r="B16" s="33" t="s">
        <v>686</v>
      </c>
      <c r="C16" s="33" t="s">
        <v>695</v>
      </c>
      <c r="D16" s="34" t="s">
        <v>679</v>
      </c>
      <c r="E16" s="35" t="s">
        <v>673</v>
      </c>
      <c r="F16" s="36" t="s">
        <v>674</v>
      </c>
      <c r="G16" s="36" t="s">
        <v>674</v>
      </c>
      <c r="H16" s="37" t="s">
        <v>687</v>
      </c>
      <c r="I16" s="38"/>
      <c r="J16" s="30" t="s">
        <v>688</v>
      </c>
      <c r="K16" s="38"/>
      <c r="L16" s="30" t="s">
        <v>688</v>
      </c>
      <c r="M16" s="39"/>
      <c r="N16" s="30"/>
      <c r="O16" s="21">
        <f t="shared" ref="O16:O56" si="1">MIN(FLOOR(D17,1),33)</f>
        <v>1</v>
      </c>
      <c r="P16" s="21">
        <f t="shared" ref="P16:P56" si="2">MIN(CEILING(D17,1),33)</f>
        <v>2</v>
      </c>
      <c r="Q16" s="21">
        <f t="shared" ref="Q16:Q56" si="3">MIN(1,$D17-$O16)</f>
        <v>0.81545724908577322</v>
      </c>
      <c r="R16" s="21" t="str">
        <f t="shared" ref="R16:R56" si="4">$D$5&amp;"-"&amp;$D$6&amp;"-"&amp;TEXT(O16,"00")</f>
        <v>C-C-01</v>
      </c>
      <c r="S16" s="21" t="str">
        <f t="shared" ref="S16:S56" si="5">$D$5&amp;"-"&amp;$D$6&amp;"-"&amp;TEXT(P16,"00")</f>
        <v>C-C-02</v>
      </c>
      <c r="T16" s="21">
        <f>VLOOKUP($R16,'AVI CTVT'!$A$2:$G$545,5,0)</f>
        <v>1</v>
      </c>
      <c r="U16" s="21">
        <f>VLOOKUP($S16,'AVI CTVT'!$A$2:$G$545,5,0)</f>
        <v>1</v>
      </c>
      <c r="V16" s="21">
        <f t="shared" ref="V16:V56" si="6">(1-$Q16)*T16+$Q16*U16</f>
        <v>1</v>
      </c>
      <c r="W16" s="21">
        <f>VLOOKUP($R16,'AVI CTVT'!$A$2:$G$545,6,0)</f>
        <v>1</v>
      </c>
      <c r="X16" s="21">
        <f>VLOOKUP($S16,'AVI CTVT'!$A$2:$G$545,6,0)</f>
        <v>1</v>
      </c>
      <c r="Y16" s="21">
        <f t="shared" ref="Y16:Y56" si="7">(1-$Q16)*W16+$Q16*X16</f>
        <v>1</v>
      </c>
      <c r="Z16" s="21">
        <f>VLOOKUP($R16,'AVI CTVT'!$A$2:$G$545,7,0)</f>
        <v>2</v>
      </c>
      <c r="AA16" s="21">
        <f>VLOOKUP($S16,'AVI CTVT'!$A$2:$G$545,7,0)</f>
        <v>2</v>
      </c>
      <c r="AB16" s="21">
        <f t="shared" ref="AB16:AB56" si="8">(1-$Q16)*Z16+$Q16*AA16</f>
        <v>2</v>
      </c>
      <c r="AD16" s="21">
        <f>m1flag*(1+m1b0*si1.3+EXP(m1b1+m1b2*LN(50+m1b3)-LN(si1.3)))+m2flag*(1+EXP(m2b0+m2b1*LN(50+m2b2)+m2b3*(LN(50+m2c))^2-LN(si1.3)))</f>
        <v>4.4364286969950104</v>
      </c>
      <c r="AE16" s="21">
        <f t="shared" ref="AE16:AE56" si="9">m1flag*(1+m1b0*si1.3+EXP(m1b1+m1b2*LN(C17+m1b3)-LN(si1.3)))+m2flag*(1+EXP(m2b0+m2b1*LN(C17+m2b2)+m2b3*(LN(C17+m2c))^2-LN(si1.3)))</f>
        <v>100.6993612892314</v>
      </c>
      <c r="AK16" s="21" t="s">
        <v>697</v>
      </c>
      <c r="AL16" s="21" t="s">
        <v>715</v>
      </c>
      <c r="AM16" s="21" t="s">
        <v>29</v>
      </c>
      <c r="AN16" s="21" t="s">
        <v>703</v>
      </c>
    </row>
    <row r="17" spans="1:56" x14ac:dyDescent="0.2">
      <c r="A17" s="40">
        <f>CEILING(D11/D12,1)*D12</f>
        <v>20</v>
      </c>
      <c r="B17" s="41">
        <f t="shared" ref="B17:B57" si="10">A17-$D$10</f>
        <v>12</v>
      </c>
      <c r="C17" s="42">
        <f t="shared" ref="C17:C57" si="11">A17-$D$11</f>
        <v>2.5203174615384611</v>
      </c>
      <c r="D17" s="43">
        <f t="shared" ref="D17:D57" si="12">1.3+$AG$9*AD16/AE16</f>
        <v>1.8154572490857732</v>
      </c>
      <c r="E17" s="44">
        <f t="shared" ref="E17:E57" si="13">V16</f>
        <v>1</v>
      </c>
      <c r="F17" s="45">
        <f t="shared" ref="F17:F57" si="14">Y16</f>
        <v>1</v>
      </c>
      <c r="G17" s="42">
        <f t="shared" ref="G17:G57" si="15">AB16</f>
        <v>2</v>
      </c>
      <c r="H17" s="46">
        <f>E17/A17</f>
        <v>0.05</v>
      </c>
      <c r="I17" s="47" t="str">
        <f>IF(H17=MAX(H$17:H$57),"*","")</f>
        <v/>
      </c>
      <c r="J17" s="69">
        <f>F17/A17</f>
        <v>0.05</v>
      </c>
      <c r="K17" s="47" t="str">
        <f>IF(J17=MAX(J$17:J$57),"*","")</f>
        <v/>
      </c>
      <c r="L17" s="47">
        <f>G17/A17</f>
        <v>0.1</v>
      </c>
      <c r="M17" s="48" t="str">
        <f t="shared" ref="M17:M57" si="16">IF(L17=MAX(L$17:L$57),"*","")</f>
        <v/>
      </c>
      <c r="N17" s="49"/>
      <c r="O17" s="21">
        <f t="shared" si="1"/>
        <v>3</v>
      </c>
      <c r="P17" s="21">
        <f t="shared" si="2"/>
        <v>4</v>
      </c>
      <c r="Q17" s="21">
        <f t="shared" si="3"/>
        <v>0.34583291035804109</v>
      </c>
      <c r="R17" s="21" t="str">
        <f t="shared" si="4"/>
        <v>C-C-03</v>
      </c>
      <c r="S17" s="21" t="str">
        <f t="shared" si="5"/>
        <v>C-C-04</v>
      </c>
      <c r="T17" s="21">
        <f>VLOOKUP($R17,'AVI CTVT'!$A$2:$G$545,5,0)</f>
        <v>1</v>
      </c>
      <c r="U17" s="21">
        <f>VLOOKUP($S17,'AVI CTVT'!$A$2:$G$545,5,0)</f>
        <v>7</v>
      </c>
      <c r="V17" s="21">
        <f t="shared" si="6"/>
        <v>3.0749974621482465</v>
      </c>
      <c r="W17" s="21">
        <f>VLOOKUP($R17,'AVI CTVT'!$A$2:$G$545,6,0)</f>
        <v>1</v>
      </c>
      <c r="X17" s="21">
        <f>VLOOKUP($S17,'AVI CTVT'!$A$2:$G$545,6,0)</f>
        <v>1</v>
      </c>
      <c r="Y17" s="21">
        <f t="shared" si="7"/>
        <v>1</v>
      </c>
      <c r="Z17" s="21">
        <f>VLOOKUP($R17,'AVI CTVT'!$A$2:$G$545,7,0)</f>
        <v>2</v>
      </c>
      <c r="AA17" s="21">
        <f>VLOOKUP($S17,'AVI CTVT'!$A$2:$G$545,7,0)</f>
        <v>8</v>
      </c>
      <c r="AB17" s="21">
        <f t="shared" si="8"/>
        <v>4.0749974621482465</v>
      </c>
      <c r="AD17" s="21">
        <f t="shared" ref="AD17:AD56" si="17">m1flag*(1+m1b0*si1.3+EXP(m1b1+m1b2*LN(50+m1b3)-LN(si1.3)))+m2flag*(1+EXP(m2b0+m2b1*LN(50+m2b2)+m2b3*(LN(50+m2c))^2-LN(si1.3)))</f>
        <v>4.4364286969950104</v>
      </c>
      <c r="AE17" s="21">
        <f t="shared" si="9"/>
        <v>25.371678934306278</v>
      </c>
      <c r="AK17" s="21" t="s">
        <v>698</v>
      </c>
      <c r="AL17" s="21" t="s">
        <v>716</v>
      </c>
      <c r="AM17" s="21" t="s">
        <v>30</v>
      </c>
      <c r="AN17" s="21" t="s">
        <v>704</v>
      </c>
      <c r="BC17" s="24"/>
      <c r="BD17" s="24"/>
    </row>
    <row r="18" spans="1:56" x14ac:dyDescent="0.2">
      <c r="A18" s="50">
        <f t="shared" ref="A18:A57" si="18">A17+$D$12</f>
        <v>30</v>
      </c>
      <c r="B18" s="51">
        <f t="shared" si="10"/>
        <v>22</v>
      </c>
      <c r="C18" s="52">
        <f t="shared" si="11"/>
        <v>12.520317461538461</v>
      </c>
      <c r="D18" s="53">
        <f t="shared" si="12"/>
        <v>3.3458329103580411</v>
      </c>
      <c r="E18" s="20">
        <f t="shared" si="13"/>
        <v>3.0749974621482465</v>
      </c>
      <c r="F18" s="54">
        <f t="shared" si="14"/>
        <v>1</v>
      </c>
      <c r="G18" s="52">
        <f t="shared" si="15"/>
        <v>4.0749974621482465</v>
      </c>
      <c r="H18" s="55">
        <f t="shared" ref="H18:H57" si="19">E18/A18</f>
        <v>0.10249991540494155</v>
      </c>
      <c r="I18" s="56" t="str">
        <f t="shared" ref="I18:K57" si="20">IF(H18=MAX(H$17:H$57),"*","")</f>
        <v/>
      </c>
      <c r="J18" s="68">
        <f t="shared" ref="J18:J57" si="21">F18/A18</f>
        <v>3.3333333333333333E-2</v>
      </c>
      <c r="K18" s="56" t="str">
        <f t="shared" si="20"/>
        <v/>
      </c>
      <c r="L18" s="56">
        <f t="shared" ref="L18:L57" si="22">G18/A18</f>
        <v>0.13583324873827488</v>
      </c>
      <c r="M18" s="57" t="str">
        <f t="shared" si="16"/>
        <v/>
      </c>
      <c r="N18" s="49"/>
      <c r="O18" s="21">
        <f t="shared" si="1"/>
        <v>5</v>
      </c>
      <c r="P18" s="21">
        <f t="shared" si="2"/>
        <v>6</v>
      </c>
      <c r="Q18" s="21">
        <f t="shared" si="3"/>
        <v>0.59199358800758795</v>
      </c>
      <c r="R18" s="21" t="str">
        <f t="shared" si="4"/>
        <v>C-C-05</v>
      </c>
      <c r="S18" s="21" t="str">
        <f t="shared" si="5"/>
        <v>C-C-06</v>
      </c>
      <c r="T18" s="21">
        <f>VLOOKUP($R18,'AVI CTVT'!$A$2:$G$545,5,0)</f>
        <v>13</v>
      </c>
      <c r="U18" s="21">
        <f>VLOOKUP($S18,'AVI CTVT'!$A$2:$G$545,5,0)</f>
        <v>20</v>
      </c>
      <c r="V18" s="21">
        <f t="shared" si="6"/>
        <v>17.143955116053114</v>
      </c>
      <c r="W18" s="21">
        <f>VLOOKUP($R18,'AVI CTVT'!$A$2:$G$545,6,0)</f>
        <v>1</v>
      </c>
      <c r="X18" s="21">
        <f>VLOOKUP($S18,'AVI CTVT'!$A$2:$G$545,6,0)</f>
        <v>1</v>
      </c>
      <c r="Y18" s="21">
        <f t="shared" si="7"/>
        <v>1</v>
      </c>
      <c r="Z18" s="21">
        <f>VLOOKUP($R18,'AVI CTVT'!$A$2:$G$545,7,0)</f>
        <v>14</v>
      </c>
      <c r="AA18" s="21">
        <f>VLOOKUP($S18,'AVI CTVT'!$A$2:$G$545,7,0)</f>
        <v>21</v>
      </c>
      <c r="AB18" s="21">
        <f t="shared" si="8"/>
        <v>18.143955116053114</v>
      </c>
      <c r="AD18" s="21">
        <f t="shared" si="17"/>
        <v>4.4364286969950104</v>
      </c>
      <c r="AE18" s="21">
        <f t="shared" si="9"/>
        <v>12.093730964527678</v>
      </c>
      <c r="AK18" s="21" t="s">
        <v>699</v>
      </c>
      <c r="AL18" s="21" t="s">
        <v>717</v>
      </c>
      <c r="AM18" s="21" t="s">
        <v>31</v>
      </c>
      <c r="AN18" s="21" t="s">
        <v>702</v>
      </c>
      <c r="BC18" s="24"/>
      <c r="BD18" s="24"/>
    </row>
    <row r="19" spans="1:56" x14ac:dyDescent="0.2">
      <c r="A19" s="50">
        <f t="shared" si="18"/>
        <v>40</v>
      </c>
      <c r="B19" s="51">
        <f t="shared" si="10"/>
        <v>32</v>
      </c>
      <c r="C19" s="52">
        <f t="shared" si="11"/>
        <v>22.520317461538461</v>
      </c>
      <c r="D19" s="53">
        <f t="shared" si="12"/>
        <v>5.5919935880075879</v>
      </c>
      <c r="E19" s="20">
        <f t="shared" si="13"/>
        <v>17.143955116053114</v>
      </c>
      <c r="F19" s="54">
        <f t="shared" si="14"/>
        <v>1</v>
      </c>
      <c r="G19" s="52">
        <f t="shared" si="15"/>
        <v>18.143955116053114</v>
      </c>
      <c r="H19" s="55">
        <f t="shared" si="19"/>
        <v>0.42859887790132783</v>
      </c>
      <c r="I19" s="56" t="str">
        <f t="shared" si="20"/>
        <v/>
      </c>
      <c r="J19" s="68">
        <f t="shared" si="21"/>
        <v>2.5000000000000001E-2</v>
      </c>
      <c r="K19" s="56" t="str">
        <f t="shared" si="20"/>
        <v/>
      </c>
      <c r="L19" s="56">
        <f t="shared" si="22"/>
        <v>0.45359887790132786</v>
      </c>
      <c r="M19" s="57" t="str">
        <f t="shared" si="16"/>
        <v/>
      </c>
      <c r="N19" s="49"/>
      <c r="O19" s="21">
        <f t="shared" si="1"/>
        <v>8</v>
      </c>
      <c r="P19" s="21">
        <f t="shared" si="2"/>
        <v>9</v>
      </c>
      <c r="Q19" s="21">
        <f t="shared" si="3"/>
        <v>0.23100308001319725</v>
      </c>
      <c r="R19" s="21" t="str">
        <f t="shared" si="4"/>
        <v>C-C-08</v>
      </c>
      <c r="S19" s="21" t="str">
        <f t="shared" si="5"/>
        <v>C-C-09</v>
      </c>
      <c r="T19" s="21">
        <f>VLOOKUP($R19,'AVI CTVT'!$A$2:$G$545,5,0)</f>
        <v>33</v>
      </c>
      <c r="U19" s="21">
        <f>VLOOKUP($S19,'AVI CTVT'!$A$2:$G$545,5,0)</f>
        <v>40</v>
      </c>
      <c r="V19" s="21">
        <f t="shared" si="6"/>
        <v>34.617021560092383</v>
      </c>
      <c r="W19" s="21">
        <f>VLOOKUP($R19,'AVI CTVT'!$A$2:$G$545,6,0)</f>
        <v>2</v>
      </c>
      <c r="X19" s="21">
        <f>VLOOKUP($S19,'AVI CTVT'!$A$2:$G$545,6,0)</f>
        <v>2</v>
      </c>
      <c r="Y19" s="21">
        <f t="shared" si="7"/>
        <v>2</v>
      </c>
      <c r="Z19" s="21">
        <f>VLOOKUP($R19,'AVI CTVT'!$A$2:$G$545,7,0)</f>
        <v>35</v>
      </c>
      <c r="AA19" s="21">
        <f>VLOOKUP($S19,'AVI CTVT'!$A$2:$G$545,7,0)</f>
        <v>42</v>
      </c>
      <c r="AB19" s="21">
        <f t="shared" si="8"/>
        <v>36.617021560092383</v>
      </c>
      <c r="AD19" s="21">
        <f t="shared" si="17"/>
        <v>4.4364286969950104</v>
      </c>
      <c r="AE19" s="21">
        <f t="shared" si="9"/>
        <v>7.4889904326435222</v>
      </c>
      <c r="AK19" s="21" t="s">
        <v>700</v>
      </c>
      <c r="AL19" s="21" t="s">
        <v>718</v>
      </c>
      <c r="AM19" s="21" t="s">
        <v>32</v>
      </c>
      <c r="AN19" s="21" t="s">
        <v>705</v>
      </c>
      <c r="BC19" s="24"/>
      <c r="BD19" s="24"/>
    </row>
    <row r="20" spans="1:56" x14ac:dyDescent="0.2">
      <c r="A20" s="50">
        <f t="shared" si="18"/>
        <v>50</v>
      </c>
      <c r="B20" s="51">
        <f t="shared" si="10"/>
        <v>42</v>
      </c>
      <c r="C20" s="52">
        <f t="shared" si="11"/>
        <v>32.520317461538461</v>
      </c>
      <c r="D20" s="53">
        <f t="shared" si="12"/>
        <v>8.2310030800131972</v>
      </c>
      <c r="E20" s="20">
        <f t="shared" si="13"/>
        <v>34.617021560092383</v>
      </c>
      <c r="F20" s="54">
        <f t="shared" si="14"/>
        <v>2</v>
      </c>
      <c r="G20" s="52">
        <f t="shared" si="15"/>
        <v>36.617021560092383</v>
      </c>
      <c r="H20" s="55">
        <f t="shared" si="19"/>
        <v>0.69234043120184763</v>
      </c>
      <c r="I20" s="56" t="str">
        <f t="shared" si="20"/>
        <v/>
      </c>
      <c r="J20" s="68">
        <f t="shared" si="21"/>
        <v>0.04</v>
      </c>
      <c r="K20" s="56" t="str">
        <f t="shared" si="20"/>
        <v/>
      </c>
      <c r="L20" s="56">
        <f t="shared" si="22"/>
        <v>0.73234043120184766</v>
      </c>
      <c r="M20" s="57" t="str">
        <f t="shared" si="16"/>
        <v/>
      </c>
      <c r="N20" s="49"/>
      <c r="O20" s="21">
        <f t="shared" si="1"/>
        <v>10</v>
      </c>
      <c r="P20" s="21">
        <f t="shared" si="2"/>
        <v>11</v>
      </c>
      <c r="Q20" s="21">
        <f t="shared" si="3"/>
        <v>0.98534169146231498</v>
      </c>
      <c r="R20" s="21" t="str">
        <f t="shared" si="4"/>
        <v>C-C-10</v>
      </c>
      <c r="S20" s="21" t="str">
        <f t="shared" si="5"/>
        <v>C-C-11</v>
      </c>
      <c r="T20" s="21">
        <f>VLOOKUP($R20,'AVI CTVT'!$A$2:$G$545,5,0)</f>
        <v>57</v>
      </c>
      <c r="U20" s="21">
        <f>VLOOKUP($S20,'AVI CTVT'!$A$2:$G$545,5,0)</f>
        <v>74</v>
      </c>
      <c r="V20" s="21">
        <f t="shared" si="6"/>
        <v>73.750808754859364</v>
      </c>
      <c r="W20" s="21">
        <f>VLOOKUP($R20,'AVI CTVT'!$A$2:$G$545,6,0)</f>
        <v>3</v>
      </c>
      <c r="X20" s="21">
        <f>VLOOKUP($S20,'AVI CTVT'!$A$2:$G$545,6,0)</f>
        <v>5</v>
      </c>
      <c r="Y20" s="21">
        <f t="shared" si="7"/>
        <v>4.97068338292463</v>
      </c>
      <c r="Z20" s="21">
        <f>VLOOKUP($R20,'AVI CTVT'!$A$2:$G$545,7,0)</f>
        <v>60</v>
      </c>
      <c r="AA20" s="21">
        <f>VLOOKUP($S20,'AVI CTVT'!$A$2:$G$545,7,0)</f>
        <v>79</v>
      </c>
      <c r="AB20" s="21">
        <f t="shared" si="8"/>
        <v>78.721492137783997</v>
      </c>
      <c r="AD20" s="21">
        <f t="shared" si="17"/>
        <v>4.4364286969950104</v>
      </c>
      <c r="AE20" s="21">
        <f t="shared" si="9"/>
        <v>5.3592549863880645</v>
      </c>
      <c r="AM20" s="21" t="s">
        <v>33</v>
      </c>
      <c r="AN20" s="21" t="s">
        <v>706</v>
      </c>
      <c r="BC20" s="24"/>
      <c r="BD20" s="24"/>
    </row>
    <row r="21" spans="1:56" x14ac:dyDescent="0.2">
      <c r="A21" s="50">
        <f t="shared" si="18"/>
        <v>60</v>
      </c>
      <c r="B21" s="51">
        <f t="shared" si="10"/>
        <v>52</v>
      </c>
      <c r="C21" s="52">
        <f t="shared" si="11"/>
        <v>42.520317461538461</v>
      </c>
      <c r="D21" s="53">
        <f t="shared" si="12"/>
        <v>10.985341691462315</v>
      </c>
      <c r="E21" s="20">
        <f t="shared" si="13"/>
        <v>73.750808754859364</v>
      </c>
      <c r="F21" s="54">
        <f t="shared" si="14"/>
        <v>4.97068338292463</v>
      </c>
      <c r="G21" s="52">
        <f t="shared" si="15"/>
        <v>78.721492137783997</v>
      </c>
      <c r="H21" s="55">
        <f t="shared" si="19"/>
        <v>1.2291801459143228</v>
      </c>
      <c r="I21" s="56" t="str">
        <f t="shared" si="20"/>
        <v/>
      </c>
      <c r="J21" s="68">
        <f t="shared" si="21"/>
        <v>8.2844723048743837E-2</v>
      </c>
      <c r="K21" s="56" t="str">
        <f t="shared" si="20"/>
        <v/>
      </c>
      <c r="L21" s="56">
        <f t="shared" si="22"/>
        <v>1.3120248689630667</v>
      </c>
      <c r="M21" s="57" t="str">
        <f t="shared" si="16"/>
        <v/>
      </c>
      <c r="N21" s="49"/>
      <c r="O21" s="21">
        <f t="shared" si="1"/>
        <v>13</v>
      </c>
      <c r="P21" s="21">
        <f t="shared" si="2"/>
        <v>14</v>
      </c>
      <c r="Q21" s="21">
        <f t="shared" si="3"/>
        <v>0.65844909883363023</v>
      </c>
      <c r="R21" s="21" t="str">
        <f t="shared" si="4"/>
        <v>C-C-13</v>
      </c>
      <c r="S21" s="21" t="str">
        <f t="shared" si="5"/>
        <v>C-C-14</v>
      </c>
      <c r="T21" s="21">
        <f>VLOOKUP($R21,'AVI CTVT'!$A$2:$G$545,5,0)</f>
        <v>108</v>
      </c>
      <c r="U21" s="21">
        <f>VLOOKUP($S21,'AVI CTVT'!$A$2:$G$545,5,0)</f>
        <v>125</v>
      </c>
      <c r="V21" s="21">
        <f t="shared" si="6"/>
        <v>119.19363468017173</v>
      </c>
      <c r="W21" s="21">
        <f>VLOOKUP($R21,'AVI CTVT'!$A$2:$G$545,6,0)</f>
        <v>7</v>
      </c>
      <c r="X21" s="21">
        <f>VLOOKUP($S21,'AVI CTVT'!$A$2:$G$545,6,0)</f>
        <v>9</v>
      </c>
      <c r="Y21" s="21">
        <f t="shared" si="7"/>
        <v>8.3168981976672605</v>
      </c>
      <c r="Z21" s="21">
        <f>VLOOKUP($R21,'AVI CTVT'!$A$2:$G$545,7,0)</f>
        <v>115</v>
      </c>
      <c r="AA21" s="21">
        <f>VLOOKUP($S21,'AVI CTVT'!$A$2:$G$545,7,0)</f>
        <v>134</v>
      </c>
      <c r="AB21" s="21">
        <f t="shared" si="8"/>
        <v>127.51053287783898</v>
      </c>
      <c r="AD21" s="21">
        <f t="shared" si="17"/>
        <v>4.4364286969950104</v>
      </c>
      <c r="AE21" s="21">
        <f t="shared" si="9"/>
        <v>4.2000590316579807</v>
      </c>
      <c r="AG21" s="21">
        <f>VLOOKUP($D$7,yrs2bhcoeffs,2,0)</f>
        <v>4.5356880000000004</v>
      </c>
      <c r="AH21" s="21">
        <f>VLOOKUP($D$7,yrs2bhcoeffs,4,0)</f>
        <v>64.271929</v>
      </c>
      <c r="AM21" s="21" t="s">
        <v>34</v>
      </c>
      <c r="AN21" s="21" t="s">
        <v>707</v>
      </c>
      <c r="BC21" s="24"/>
      <c r="BD21" s="24"/>
    </row>
    <row r="22" spans="1:56" x14ac:dyDescent="0.2">
      <c r="A22" s="50">
        <f t="shared" si="18"/>
        <v>70</v>
      </c>
      <c r="B22" s="51">
        <f t="shared" si="10"/>
        <v>62</v>
      </c>
      <c r="C22" s="52">
        <f t="shared" si="11"/>
        <v>52.520317461538461</v>
      </c>
      <c r="D22" s="53">
        <f t="shared" si="12"/>
        <v>13.65844909883363</v>
      </c>
      <c r="E22" s="20">
        <f t="shared" si="13"/>
        <v>119.19363468017173</v>
      </c>
      <c r="F22" s="54">
        <f t="shared" si="14"/>
        <v>8.3168981976672605</v>
      </c>
      <c r="G22" s="52">
        <f t="shared" si="15"/>
        <v>127.51053287783898</v>
      </c>
      <c r="H22" s="55">
        <f t="shared" si="19"/>
        <v>1.7027662097167389</v>
      </c>
      <c r="I22" s="56" t="str">
        <f t="shared" si="20"/>
        <v/>
      </c>
      <c r="J22" s="68">
        <f t="shared" si="21"/>
        <v>0.11881283139524658</v>
      </c>
      <c r="K22" s="56" t="str">
        <f t="shared" si="20"/>
        <v/>
      </c>
      <c r="L22" s="56">
        <f t="shared" si="22"/>
        <v>1.8215790411119854</v>
      </c>
      <c r="M22" s="57" t="str">
        <f t="shared" si="16"/>
        <v/>
      </c>
      <c r="N22" s="49"/>
      <c r="O22" s="21">
        <f t="shared" si="1"/>
        <v>16</v>
      </c>
      <c r="P22" s="21">
        <f t="shared" si="2"/>
        <v>17</v>
      </c>
      <c r="Q22" s="21">
        <f t="shared" si="3"/>
        <v>0.13461607962928568</v>
      </c>
      <c r="R22" s="21" t="str">
        <f t="shared" si="4"/>
        <v>C-C-16</v>
      </c>
      <c r="S22" s="21" t="str">
        <f t="shared" si="5"/>
        <v>C-C-17</v>
      </c>
      <c r="T22" s="21">
        <f>VLOOKUP($R22,'AVI CTVT'!$A$2:$G$545,5,0)</f>
        <v>155</v>
      </c>
      <c r="U22" s="21">
        <f>VLOOKUP($S22,'AVI CTVT'!$A$2:$G$545,5,0)</f>
        <v>168</v>
      </c>
      <c r="V22" s="21">
        <f t="shared" si="6"/>
        <v>156.75000903518071</v>
      </c>
      <c r="W22" s="21">
        <f>VLOOKUP($R22,'AVI CTVT'!$A$2:$G$545,6,0)</f>
        <v>12</v>
      </c>
      <c r="X22" s="21">
        <f>VLOOKUP($S22,'AVI CTVT'!$A$2:$G$545,6,0)</f>
        <v>14</v>
      </c>
      <c r="Y22" s="21">
        <f t="shared" si="7"/>
        <v>12.269232159258571</v>
      </c>
      <c r="Z22" s="21">
        <f>VLOOKUP($R22,'AVI CTVT'!$A$2:$G$545,7,0)</f>
        <v>167</v>
      </c>
      <c r="AA22" s="21">
        <f>VLOOKUP($S22,'AVI CTVT'!$A$2:$G$545,7,0)</f>
        <v>182</v>
      </c>
      <c r="AB22" s="21">
        <f t="shared" si="8"/>
        <v>169.0192411944393</v>
      </c>
      <c r="AD22" s="21">
        <f t="shared" si="17"/>
        <v>4.4364286969950104</v>
      </c>
      <c r="AE22" s="21">
        <f t="shared" si="9"/>
        <v>3.4989928607669603</v>
      </c>
      <c r="AM22" s="21" t="s">
        <v>28</v>
      </c>
      <c r="AN22" s="21" t="s">
        <v>708</v>
      </c>
      <c r="BC22" s="24"/>
      <c r="BD22" s="24"/>
    </row>
    <row r="23" spans="1:56" x14ac:dyDescent="0.2">
      <c r="A23" s="50">
        <f t="shared" si="18"/>
        <v>80</v>
      </c>
      <c r="B23" s="51">
        <f t="shared" si="10"/>
        <v>72</v>
      </c>
      <c r="C23" s="52">
        <f t="shared" si="11"/>
        <v>62.520317461538461</v>
      </c>
      <c r="D23" s="53">
        <f t="shared" si="12"/>
        <v>16.134616079629286</v>
      </c>
      <c r="E23" s="20">
        <f t="shared" si="13"/>
        <v>156.75000903518071</v>
      </c>
      <c r="F23" s="54">
        <f t="shared" si="14"/>
        <v>12.269232159258571</v>
      </c>
      <c r="G23" s="52">
        <f t="shared" si="15"/>
        <v>169.0192411944393</v>
      </c>
      <c r="H23" s="55">
        <f t="shared" si="19"/>
        <v>1.959375112939759</v>
      </c>
      <c r="I23" s="56" t="str">
        <f t="shared" si="20"/>
        <v/>
      </c>
      <c r="J23" s="68">
        <f t="shared" si="21"/>
        <v>0.15336540199073215</v>
      </c>
      <c r="K23" s="56" t="str">
        <f t="shared" si="20"/>
        <v/>
      </c>
      <c r="L23" s="56">
        <f t="shared" si="22"/>
        <v>2.1127405149304912</v>
      </c>
      <c r="M23" s="57" t="str">
        <f t="shared" si="16"/>
        <v/>
      </c>
      <c r="N23" s="49"/>
      <c r="O23" s="21">
        <f t="shared" si="1"/>
        <v>18</v>
      </c>
      <c r="P23" s="21">
        <f t="shared" si="2"/>
        <v>19</v>
      </c>
      <c r="Q23" s="21">
        <f t="shared" si="3"/>
        <v>0.36076317495325583</v>
      </c>
      <c r="R23" s="21" t="str">
        <f t="shared" si="4"/>
        <v>C-C-18</v>
      </c>
      <c r="S23" s="21" t="str">
        <f t="shared" si="5"/>
        <v>C-C-19</v>
      </c>
      <c r="T23" s="21">
        <f>VLOOKUP($R23,'AVI CTVT'!$A$2:$G$545,5,0)</f>
        <v>181</v>
      </c>
      <c r="U23" s="21">
        <f>VLOOKUP($S23,'AVI CTVT'!$A$2:$G$545,5,0)</f>
        <v>193</v>
      </c>
      <c r="V23" s="21">
        <f t="shared" si="6"/>
        <v>185.32915809943907</v>
      </c>
      <c r="W23" s="21">
        <f>VLOOKUP($R23,'AVI CTVT'!$A$2:$G$545,6,0)</f>
        <v>16</v>
      </c>
      <c r="X23" s="21">
        <f>VLOOKUP($S23,'AVI CTVT'!$A$2:$G$545,6,0)</f>
        <v>18</v>
      </c>
      <c r="Y23" s="21">
        <f t="shared" si="7"/>
        <v>16.721526349906512</v>
      </c>
      <c r="Z23" s="21">
        <f>VLOOKUP($R23,'AVI CTVT'!$A$2:$G$545,7,0)</f>
        <v>197</v>
      </c>
      <c r="AA23" s="21">
        <f>VLOOKUP($S23,'AVI CTVT'!$A$2:$G$545,7,0)</f>
        <v>211</v>
      </c>
      <c r="AB23" s="21">
        <f t="shared" si="8"/>
        <v>202.05068444934557</v>
      </c>
      <c r="AD23" s="21">
        <f t="shared" si="17"/>
        <v>4.4364286969950104</v>
      </c>
      <c r="AE23" s="21">
        <f t="shared" si="9"/>
        <v>3.0424322301738904</v>
      </c>
      <c r="AI23" s="21" t="s">
        <v>21</v>
      </c>
      <c r="AM23" s="21" t="s">
        <v>27</v>
      </c>
      <c r="AN23" s="21" t="s">
        <v>709</v>
      </c>
      <c r="BC23" s="24"/>
      <c r="BD23" s="24"/>
    </row>
    <row r="24" spans="1:56" x14ac:dyDescent="0.2">
      <c r="A24" s="50">
        <f t="shared" si="18"/>
        <v>90</v>
      </c>
      <c r="B24" s="51">
        <f t="shared" si="10"/>
        <v>82</v>
      </c>
      <c r="C24" s="52">
        <f t="shared" si="11"/>
        <v>72.520317461538468</v>
      </c>
      <c r="D24" s="53">
        <f t="shared" si="12"/>
        <v>18.360763174953256</v>
      </c>
      <c r="E24" s="20">
        <f t="shared" si="13"/>
        <v>185.32915809943907</v>
      </c>
      <c r="F24" s="54">
        <f t="shared" si="14"/>
        <v>16.721526349906512</v>
      </c>
      <c r="G24" s="52">
        <f t="shared" si="15"/>
        <v>202.05068444934557</v>
      </c>
      <c r="H24" s="55">
        <f t="shared" si="19"/>
        <v>2.0592128677715453</v>
      </c>
      <c r="I24" s="56" t="str">
        <f t="shared" si="20"/>
        <v/>
      </c>
      <c r="J24" s="68">
        <f t="shared" si="21"/>
        <v>0.18579473722118348</v>
      </c>
      <c r="K24" s="56" t="str">
        <f t="shared" si="20"/>
        <v/>
      </c>
      <c r="L24" s="56">
        <f t="shared" si="22"/>
        <v>2.2450076049927286</v>
      </c>
      <c r="M24" s="57" t="str">
        <f t="shared" si="16"/>
        <v/>
      </c>
      <c r="N24" s="49"/>
      <c r="O24" s="21">
        <f t="shared" si="1"/>
        <v>20</v>
      </c>
      <c r="P24" s="21">
        <f t="shared" si="2"/>
        <v>21</v>
      </c>
      <c r="Q24" s="21">
        <f t="shared" si="3"/>
        <v>0.3249320752445648</v>
      </c>
      <c r="R24" s="21" t="str">
        <f t="shared" si="4"/>
        <v>C-C-20</v>
      </c>
      <c r="S24" s="21" t="str">
        <f t="shared" si="5"/>
        <v>C-C-21</v>
      </c>
      <c r="T24" s="21">
        <f>VLOOKUP($R24,'AVI CTVT'!$A$2:$G$545,5,0)</f>
        <v>206</v>
      </c>
      <c r="U24" s="21">
        <f>VLOOKUP($S24,'AVI CTVT'!$A$2:$G$545,5,0)</f>
        <v>219</v>
      </c>
      <c r="V24" s="21">
        <f t="shared" si="6"/>
        <v>210.22411697817932</v>
      </c>
      <c r="W24" s="21">
        <f>VLOOKUP($R24,'AVI CTVT'!$A$2:$G$545,6,0)</f>
        <v>20</v>
      </c>
      <c r="X24" s="21">
        <f>VLOOKUP($S24,'AVI CTVT'!$A$2:$G$545,6,0)</f>
        <v>22</v>
      </c>
      <c r="Y24" s="21">
        <f t="shared" si="7"/>
        <v>20.64986415048913</v>
      </c>
      <c r="Z24" s="21">
        <f>VLOOKUP($R24,'AVI CTVT'!$A$2:$G$545,7,0)</f>
        <v>226</v>
      </c>
      <c r="AA24" s="21">
        <f>VLOOKUP($S24,'AVI CTVT'!$A$2:$G$545,7,0)</f>
        <v>241</v>
      </c>
      <c r="AB24" s="21">
        <f t="shared" si="8"/>
        <v>230.87398112866848</v>
      </c>
      <c r="AD24" s="21">
        <f t="shared" si="17"/>
        <v>4.4364286969950104</v>
      </c>
      <c r="AE24" s="21">
        <f t="shared" si="9"/>
        <v>2.7283259435329348</v>
      </c>
      <c r="AI24" s="21" t="s">
        <v>22</v>
      </c>
      <c r="AJ24" s="58" t="s">
        <v>719</v>
      </c>
      <c r="AM24" s="21" t="s">
        <v>36</v>
      </c>
      <c r="AN24" s="21" t="s">
        <v>710</v>
      </c>
      <c r="BC24" s="24"/>
      <c r="BD24" s="24"/>
    </row>
    <row r="25" spans="1:56" x14ac:dyDescent="0.2">
      <c r="A25" s="50">
        <f t="shared" si="18"/>
        <v>100</v>
      </c>
      <c r="B25" s="51">
        <f t="shared" si="10"/>
        <v>92</v>
      </c>
      <c r="C25" s="52">
        <f t="shared" si="11"/>
        <v>82.520317461538468</v>
      </c>
      <c r="D25" s="53">
        <f t="shared" si="12"/>
        <v>20.324932075244565</v>
      </c>
      <c r="E25" s="20">
        <f t="shared" si="13"/>
        <v>210.22411697817932</v>
      </c>
      <c r="F25" s="54">
        <f t="shared" si="14"/>
        <v>20.64986415048913</v>
      </c>
      <c r="G25" s="52">
        <f t="shared" si="15"/>
        <v>230.87398112866848</v>
      </c>
      <c r="H25" s="55">
        <f t="shared" si="19"/>
        <v>2.1022411697817933</v>
      </c>
      <c r="I25" s="56" t="str">
        <f t="shared" si="20"/>
        <v>*</v>
      </c>
      <c r="J25" s="68">
        <f t="shared" si="21"/>
        <v>0.20649864150489131</v>
      </c>
      <c r="K25" s="56" t="str">
        <f t="shared" si="20"/>
        <v/>
      </c>
      <c r="L25" s="56">
        <f t="shared" si="22"/>
        <v>2.3087398112866846</v>
      </c>
      <c r="M25" s="57" t="str">
        <f t="shared" si="16"/>
        <v>*</v>
      </c>
      <c r="N25" s="49"/>
      <c r="O25" s="21">
        <f t="shared" si="1"/>
        <v>22</v>
      </c>
      <c r="P25" s="21">
        <f t="shared" si="2"/>
        <v>23</v>
      </c>
      <c r="Q25" s="21">
        <f t="shared" si="3"/>
        <v>3.8653672114598692E-2</v>
      </c>
      <c r="R25" s="21" t="str">
        <f t="shared" si="4"/>
        <v>C-C-22</v>
      </c>
      <c r="S25" s="21" t="str">
        <f t="shared" si="5"/>
        <v>C-C-23</v>
      </c>
      <c r="T25" s="21">
        <f>VLOOKUP($R25,'AVI CTVT'!$A$2:$G$545,5,0)</f>
        <v>222</v>
      </c>
      <c r="U25" s="21">
        <f>VLOOKUP($S25,'AVI CTVT'!$A$2:$G$545,5,0)</f>
        <v>225</v>
      </c>
      <c r="V25" s="21">
        <f t="shared" si="6"/>
        <v>222.11596101634382</v>
      </c>
      <c r="W25" s="21">
        <f>VLOOKUP($R25,'AVI CTVT'!$A$2:$G$545,6,0)</f>
        <v>25</v>
      </c>
      <c r="X25" s="21">
        <f>VLOOKUP($S25,'AVI CTVT'!$A$2:$G$545,6,0)</f>
        <v>27</v>
      </c>
      <c r="Y25" s="21">
        <f t="shared" si="7"/>
        <v>25.077307344229197</v>
      </c>
      <c r="Z25" s="21">
        <f>VLOOKUP($R25,'AVI CTVT'!$A$2:$G$545,7,0)</f>
        <v>247</v>
      </c>
      <c r="AA25" s="21">
        <f>VLOOKUP($S25,'AVI CTVT'!$A$2:$G$545,7,0)</f>
        <v>252</v>
      </c>
      <c r="AB25" s="21">
        <f t="shared" si="8"/>
        <v>247.193268360573</v>
      </c>
      <c r="AD25" s="21">
        <f t="shared" si="17"/>
        <v>4.4364286969950104</v>
      </c>
      <c r="AE25" s="21">
        <f t="shared" si="9"/>
        <v>2.5028729721561067</v>
      </c>
      <c r="AI25" s="21" t="s">
        <v>23</v>
      </c>
      <c r="AJ25" s="58" t="s">
        <v>720</v>
      </c>
      <c r="AM25" s="21" t="s">
        <v>37</v>
      </c>
      <c r="AN25" s="21" t="s">
        <v>711</v>
      </c>
      <c r="BC25" s="24"/>
      <c r="BD25" s="24"/>
    </row>
    <row r="26" spans="1:56" x14ac:dyDescent="0.2">
      <c r="A26" s="50">
        <f t="shared" si="18"/>
        <v>110</v>
      </c>
      <c r="B26" s="51">
        <f t="shared" si="10"/>
        <v>102</v>
      </c>
      <c r="C26" s="52">
        <f t="shared" si="11"/>
        <v>92.520317461538468</v>
      </c>
      <c r="D26" s="53">
        <f t="shared" si="12"/>
        <v>22.038653672114599</v>
      </c>
      <c r="E26" s="20">
        <f t="shared" si="13"/>
        <v>222.11596101634382</v>
      </c>
      <c r="F26" s="54">
        <f t="shared" si="14"/>
        <v>25.077307344229197</v>
      </c>
      <c r="G26" s="52">
        <f t="shared" si="15"/>
        <v>247.193268360573</v>
      </c>
      <c r="H26" s="55">
        <f t="shared" si="19"/>
        <v>2.0192360092394894</v>
      </c>
      <c r="I26" s="56" t="str">
        <f t="shared" si="20"/>
        <v/>
      </c>
      <c r="J26" s="68">
        <f t="shared" si="21"/>
        <v>0.22797552131117452</v>
      </c>
      <c r="K26" s="56" t="str">
        <f t="shared" si="20"/>
        <v/>
      </c>
      <c r="L26" s="56">
        <f t="shared" si="22"/>
        <v>2.2472115305506635</v>
      </c>
      <c r="M26" s="57" t="str">
        <f t="shared" si="16"/>
        <v/>
      </c>
      <c r="N26" s="49"/>
      <c r="O26" s="21">
        <f t="shared" si="1"/>
        <v>23</v>
      </c>
      <c r="P26" s="21">
        <f t="shared" si="2"/>
        <v>24</v>
      </c>
      <c r="Q26" s="21">
        <f t="shared" si="3"/>
        <v>0.52484836187084127</v>
      </c>
      <c r="R26" s="21" t="str">
        <f t="shared" si="4"/>
        <v>C-C-23</v>
      </c>
      <c r="S26" s="21" t="str">
        <f t="shared" si="5"/>
        <v>C-C-24</v>
      </c>
      <c r="T26" s="21">
        <f>VLOOKUP($R26,'AVI CTVT'!$A$2:$G$545,5,0)</f>
        <v>225</v>
      </c>
      <c r="U26" s="21">
        <f>VLOOKUP($S26,'AVI CTVT'!$A$2:$G$545,5,0)</f>
        <v>228</v>
      </c>
      <c r="V26" s="21">
        <f t="shared" si="6"/>
        <v>226.57454508561253</v>
      </c>
      <c r="W26" s="21">
        <f>VLOOKUP($R26,'AVI CTVT'!$A$2:$G$545,6,0)</f>
        <v>27</v>
      </c>
      <c r="X26" s="21">
        <f>VLOOKUP($S26,'AVI CTVT'!$A$2:$G$545,6,0)</f>
        <v>29</v>
      </c>
      <c r="Y26" s="21">
        <f t="shared" si="7"/>
        <v>28.049696723741683</v>
      </c>
      <c r="Z26" s="21">
        <f>VLOOKUP($R26,'AVI CTVT'!$A$2:$G$545,7,0)</f>
        <v>252</v>
      </c>
      <c r="AA26" s="21">
        <f>VLOOKUP($S26,'AVI CTVT'!$A$2:$G$545,7,0)</f>
        <v>257</v>
      </c>
      <c r="AB26" s="21">
        <f t="shared" si="8"/>
        <v>254.6242418093542</v>
      </c>
      <c r="AD26" s="21">
        <f t="shared" si="17"/>
        <v>4.4364286969950104</v>
      </c>
      <c r="AE26" s="21">
        <f t="shared" si="9"/>
        <v>2.3355037078179759</v>
      </c>
      <c r="AI26" s="21" t="s">
        <v>24</v>
      </c>
      <c r="AJ26" s="58" t="s">
        <v>721</v>
      </c>
      <c r="AM26" s="21" t="s">
        <v>35</v>
      </c>
      <c r="AN26" s="21" t="s">
        <v>712</v>
      </c>
      <c r="BC26" s="24"/>
      <c r="BD26" s="24"/>
    </row>
    <row r="27" spans="1:56" x14ac:dyDescent="0.2">
      <c r="A27" s="50">
        <f t="shared" si="18"/>
        <v>120</v>
      </c>
      <c r="B27" s="51">
        <f t="shared" si="10"/>
        <v>112</v>
      </c>
      <c r="C27" s="52">
        <f t="shared" si="11"/>
        <v>102.52031746153847</v>
      </c>
      <c r="D27" s="53">
        <f t="shared" si="12"/>
        <v>23.524848361870841</v>
      </c>
      <c r="E27" s="20">
        <f t="shared" si="13"/>
        <v>226.57454508561253</v>
      </c>
      <c r="F27" s="54">
        <f t="shared" si="14"/>
        <v>28.049696723741683</v>
      </c>
      <c r="G27" s="52">
        <f t="shared" si="15"/>
        <v>254.6242418093542</v>
      </c>
      <c r="H27" s="55">
        <f t="shared" si="19"/>
        <v>1.8881212090467712</v>
      </c>
      <c r="I27" s="56" t="str">
        <f t="shared" si="20"/>
        <v/>
      </c>
      <c r="J27" s="68">
        <f t="shared" si="21"/>
        <v>0.23374747269784735</v>
      </c>
      <c r="K27" s="56" t="str">
        <f t="shared" si="20"/>
        <v/>
      </c>
      <c r="L27" s="56">
        <f t="shared" si="22"/>
        <v>2.1218686817446182</v>
      </c>
      <c r="M27" s="57" t="str">
        <f t="shared" si="16"/>
        <v/>
      </c>
      <c r="N27" s="49"/>
      <c r="O27" s="21">
        <f t="shared" si="1"/>
        <v>24</v>
      </c>
      <c r="P27" s="21">
        <f t="shared" si="2"/>
        <v>25</v>
      </c>
      <c r="Q27" s="21">
        <f t="shared" si="3"/>
        <v>0.81044571840265078</v>
      </c>
      <c r="R27" s="21" t="str">
        <f t="shared" si="4"/>
        <v>C-C-24</v>
      </c>
      <c r="S27" s="21" t="str">
        <f t="shared" si="5"/>
        <v>C-C-25</v>
      </c>
      <c r="T27" s="21">
        <f>VLOOKUP($R27,'AVI CTVT'!$A$2:$G$545,5,0)</f>
        <v>228</v>
      </c>
      <c r="U27" s="21">
        <f>VLOOKUP($S27,'AVI CTVT'!$A$2:$G$545,5,0)</f>
        <v>230</v>
      </c>
      <c r="V27" s="21">
        <f t="shared" si="6"/>
        <v>229.62089143680532</v>
      </c>
      <c r="W27" s="21">
        <f>VLOOKUP($R27,'AVI CTVT'!$A$2:$G$545,6,0)</f>
        <v>29</v>
      </c>
      <c r="X27" s="21">
        <f>VLOOKUP($S27,'AVI CTVT'!$A$2:$G$545,6,0)</f>
        <v>31</v>
      </c>
      <c r="Y27" s="21">
        <f t="shared" si="7"/>
        <v>30.620891436805302</v>
      </c>
      <c r="Z27" s="21">
        <f>VLOOKUP($R27,'AVI CTVT'!$A$2:$G$545,7,0)</f>
        <v>257</v>
      </c>
      <c r="AA27" s="21">
        <f>VLOOKUP($S27,'AVI CTVT'!$A$2:$G$545,7,0)</f>
        <v>261</v>
      </c>
      <c r="AB27" s="21">
        <f t="shared" si="8"/>
        <v>260.24178287361059</v>
      </c>
      <c r="AD27" s="21">
        <f t="shared" si="17"/>
        <v>4.4364286969950104</v>
      </c>
      <c r="AE27" s="21">
        <f t="shared" si="9"/>
        <v>2.2077937771384897</v>
      </c>
      <c r="AI27" s="21" t="s">
        <v>25</v>
      </c>
      <c r="AJ27" s="58" t="s">
        <v>722</v>
      </c>
      <c r="AM27" s="21" t="s">
        <v>38</v>
      </c>
      <c r="AN27" s="21" t="s">
        <v>713</v>
      </c>
      <c r="BC27" s="24"/>
      <c r="BD27" s="24"/>
    </row>
    <row r="28" spans="1:56" x14ac:dyDescent="0.2">
      <c r="A28" s="50">
        <f t="shared" si="18"/>
        <v>130</v>
      </c>
      <c r="B28" s="51">
        <f t="shared" si="10"/>
        <v>122</v>
      </c>
      <c r="C28" s="52">
        <f t="shared" si="11"/>
        <v>112.52031746153847</v>
      </c>
      <c r="D28" s="53">
        <f t="shared" si="12"/>
        <v>24.810445718402651</v>
      </c>
      <c r="E28" s="20">
        <f t="shared" si="13"/>
        <v>229.62089143680532</v>
      </c>
      <c r="F28" s="54">
        <f t="shared" si="14"/>
        <v>30.620891436805302</v>
      </c>
      <c r="G28" s="52">
        <f t="shared" si="15"/>
        <v>260.24178287361059</v>
      </c>
      <c r="H28" s="55">
        <f t="shared" si="19"/>
        <v>1.766314549513887</v>
      </c>
      <c r="I28" s="56" t="str">
        <f t="shared" si="20"/>
        <v/>
      </c>
      <c r="J28" s="68">
        <f t="shared" si="21"/>
        <v>0.23554531874465617</v>
      </c>
      <c r="K28" s="56" t="str">
        <f t="shared" si="20"/>
        <v/>
      </c>
      <c r="L28" s="56">
        <f t="shared" si="22"/>
        <v>2.0018598682585429</v>
      </c>
      <c r="M28" s="57" t="str">
        <f t="shared" si="16"/>
        <v/>
      </c>
      <c r="N28" s="49"/>
      <c r="O28" s="21">
        <f t="shared" si="1"/>
        <v>25</v>
      </c>
      <c r="P28" s="21">
        <f t="shared" si="2"/>
        <v>26</v>
      </c>
      <c r="Q28" s="21">
        <f t="shared" si="3"/>
        <v>0.92231381927561884</v>
      </c>
      <c r="R28" s="21" t="str">
        <f t="shared" si="4"/>
        <v>C-C-25</v>
      </c>
      <c r="S28" s="21" t="str">
        <f t="shared" si="5"/>
        <v>C-C-26</v>
      </c>
      <c r="T28" s="21">
        <f>VLOOKUP($R28,'AVI CTVT'!$A$2:$G$545,5,0)</f>
        <v>230</v>
      </c>
      <c r="U28" s="21">
        <f>VLOOKUP($S28,'AVI CTVT'!$A$2:$G$545,5,0)</f>
        <v>233</v>
      </c>
      <c r="V28" s="21">
        <f t="shared" si="6"/>
        <v>232.76694145782685</v>
      </c>
      <c r="W28" s="21">
        <f>VLOOKUP($R28,'AVI CTVT'!$A$2:$G$545,6,0)</f>
        <v>31</v>
      </c>
      <c r="X28" s="21">
        <f>VLOOKUP($S28,'AVI CTVT'!$A$2:$G$545,6,0)</f>
        <v>34</v>
      </c>
      <c r="Y28" s="21">
        <f t="shared" si="7"/>
        <v>33.76694145782686</v>
      </c>
      <c r="Z28" s="21">
        <f>VLOOKUP($R28,'AVI CTVT'!$A$2:$G$545,7,0)</f>
        <v>261</v>
      </c>
      <c r="AA28" s="21">
        <f>VLOOKUP($S28,'AVI CTVT'!$A$2:$G$545,7,0)</f>
        <v>267</v>
      </c>
      <c r="AB28" s="21">
        <f t="shared" si="8"/>
        <v>266.53388291565369</v>
      </c>
      <c r="AD28" s="21">
        <f t="shared" si="17"/>
        <v>4.4364286969950104</v>
      </c>
      <c r="AE28" s="21">
        <f t="shared" si="9"/>
        <v>2.1080965881527653</v>
      </c>
      <c r="BC28" s="24"/>
      <c r="BD28" s="24"/>
    </row>
    <row r="29" spans="1:56" x14ac:dyDescent="0.2">
      <c r="A29" s="50">
        <f t="shared" si="18"/>
        <v>140</v>
      </c>
      <c r="B29" s="51">
        <f t="shared" si="10"/>
        <v>132</v>
      </c>
      <c r="C29" s="52">
        <f t="shared" si="11"/>
        <v>122.52031746153847</v>
      </c>
      <c r="D29" s="53">
        <f t="shared" si="12"/>
        <v>25.922313819275619</v>
      </c>
      <c r="E29" s="20">
        <f t="shared" si="13"/>
        <v>232.76694145782685</v>
      </c>
      <c r="F29" s="54">
        <f t="shared" si="14"/>
        <v>33.76694145782686</v>
      </c>
      <c r="G29" s="52">
        <f t="shared" si="15"/>
        <v>266.53388291565369</v>
      </c>
      <c r="H29" s="55">
        <f t="shared" si="19"/>
        <v>1.662621010413049</v>
      </c>
      <c r="I29" s="56" t="str">
        <f t="shared" si="20"/>
        <v/>
      </c>
      <c r="J29" s="68">
        <f t="shared" si="21"/>
        <v>0.24119243898447756</v>
      </c>
      <c r="K29" s="56" t="str">
        <f t="shared" si="20"/>
        <v>*</v>
      </c>
      <c r="L29" s="56">
        <f t="shared" si="22"/>
        <v>1.9038134493975263</v>
      </c>
      <c r="M29" s="57" t="str">
        <f t="shared" si="16"/>
        <v/>
      </c>
      <c r="N29" s="49"/>
      <c r="O29" s="21">
        <f t="shared" si="1"/>
        <v>26</v>
      </c>
      <c r="P29" s="21">
        <f t="shared" si="2"/>
        <v>27</v>
      </c>
      <c r="Q29" s="21">
        <f t="shared" si="3"/>
        <v>0.88526453659426352</v>
      </c>
      <c r="R29" s="21" t="str">
        <f t="shared" si="4"/>
        <v>C-C-26</v>
      </c>
      <c r="S29" s="21" t="str">
        <f t="shared" si="5"/>
        <v>C-C-27</v>
      </c>
      <c r="T29" s="21">
        <f>VLOOKUP($R29,'AVI CTVT'!$A$2:$G$545,5,0)</f>
        <v>233</v>
      </c>
      <c r="U29" s="21">
        <f>VLOOKUP($S29,'AVI CTVT'!$A$2:$G$545,5,0)</f>
        <v>236</v>
      </c>
      <c r="V29" s="21">
        <f t="shared" si="6"/>
        <v>235.65579360978279</v>
      </c>
      <c r="W29" s="21">
        <f>VLOOKUP($R29,'AVI CTVT'!$A$2:$G$545,6,0)</f>
        <v>34</v>
      </c>
      <c r="X29" s="21">
        <f>VLOOKUP($S29,'AVI CTVT'!$A$2:$G$545,6,0)</f>
        <v>36</v>
      </c>
      <c r="Y29" s="21">
        <f t="shared" si="7"/>
        <v>35.770529073188527</v>
      </c>
      <c r="Z29" s="21">
        <f>VLOOKUP($R29,'AVI CTVT'!$A$2:$G$545,7,0)</f>
        <v>267</v>
      </c>
      <c r="AA29" s="21">
        <f>VLOOKUP($S29,'AVI CTVT'!$A$2:$G$545,7,0)</f>
        <v>272</v>
      </c>
      <c r="AB29" s="21">
        <f t="shared" si="8"/>
        <v>271.42632268297132</v>
      </c>
      <c r="AD29" s="21">
        <f t="shared" si="17"/>
        <v>4.4364286969950104</v>
      </c>
      <c r="AE29" s="21">
        <f t="shared" si="9"/>
        <v>2.0287543121002658</v>
      </c>
      <c r="BC29" s="24"/>
      <c r="BD29" s="24"/>
    </row>
    <row r="30" spans="1:56" x14ac:dyDescent="0.2">
      <c r="A30" s="50">
        <f t="shared" si="18"/>
        <v>150</v>
      </c>
      <c r="B30" s="51">
        <f t="shared" si="10"/>
        <v>142</v>
      </c>
      <c r="C30" s="52">
        <f t="shared" si="11"/>
        <v>132.52031746153847</v>
      </c>
      <c r="D30" s="53">
        <f t="shared" si="12"/>
        <v>26.885264536594264</v>
      </c>
      <c r="E30" s="20">
        <f t="shared" si="13"/>
        <v>235.65579360978279</v>
      </c>
      <c r="F30" s="54">
        <f t="shared" si="14"/>
        <v>35.770529073188527</v>
      </c>
      <c r="G30" s="52">
        <f t="shared" si="15"/>
        <v>271.42632268297132</v>
      </c>
      <c r="H30" s="55">
        <f t="shared" si="19"/>
        <v>1.5710386240652185</v>
      </c>
      <c r="I30" s="56" t="str">
        <f t="shared" si="20"/>
        <v/>
      </c>
      <c r="J30" s="68">
        <f t="shared" si="21"/>
        <v>0.23847019382125684</v>
      </c>
      <c r="K30" s="56" t="str">
        <f t="shared" si="20"/>
        <v/>
      </c>
      <c r="L30" s="56">
        <f t="shared" si="22"/>
        <v>1.8095088178864756</v>
      </c>
      <c r="M30" s="57" t="str">
        <f t="shared" si="16"/>
        <v/>
      </c>
      <c r="N30" s="49"/>
      <c r="O30" s="21">
        <f t="shared" si="1"/>
        <v>27</v>
      </c>
      <c r="P30" s="21">
        <f t="shared" si="2"/>
        <v>28</v>
      </c>
      <c r="Q30" s="21">
        <f t="shared" si="3"/>
        <v>0.7212609764382556</v>
      </c>
      <c r="R30" s="21" t="str">
        <f t="shared" si="4"/>
        <v>C-C-27</v>
      </c>
      <c r="S30" s="21" t="str">
        <f t="shared" si="5"/>
        <v>C-C-28</v>
      </c>
      <c r="T30" s="21">
        <f>VLOOKUP($R30,'AVI CTVT'!$A$2:$G$545,5,0)</f>
        <v>236</v>
      </c>
      <c r="U30" s="21">
        <f>VLOOKUP($S30,'AVI CTVT'!$A$2:$G$545,5,0)</f>
        <v>235</v>
      </c>
      <c r="V30" s="21">
        <f t="shared" si="6"/>
        <v>235.27873902356174</v>
      </c>
      <c r="W30" s="21">
        <f>VLOOKUP($R30,'AVI CTVT'!$A$2:$G$545,6,0)</f>
        <v>36</v>
      </c>
      <c r="X30" s="21">
        <f>VLOOKUP($S30,'AVI CTVT'!$A$2:$G$545,6,0)</f>
        <v>37</v>
      </c>
      <c r="Y30" s="21">
        <f t="shared" si="7"/>
        <v>36.721260976438259</v>
      </c>
      <c r="Z30" s="21">
        <f>VLOOKUP($R30,'AVI CTVT'!$A$2:$G$545,7,0)</f>
        <v>272</v>
      </c>
      <c r="AA30" s="21">
        <f>VLOOKUP($S30,'AVI CTVT'!$A$2:$G$545,7,0)</f>
        <v>272</v>
      </c>
      <c r="AB30" s="21">
        <f t="shared" si="8"/>
        <v>272</v>
      </c>
      <c r="AD30" s="21">
        <f t="shared" si="17"/>
        <v>4.4364286969950104</v>
      </c>
      <c r="AE30" s="21">
        <f t="shared" si="9"/>
        <v>1.9645623954560736</v>
      </c>
      <c r="BC30" s="24"/>
      <c r="BD30" s="24"/>
    </row>
    <row r="31" spans="1:56" x14ac:dyDescent="0.2">
      <c r="A31" s="50">
        <f t="shared" si="18"/>
        <v>160</v>
      </c>
      <c r="B31" s="51">
        <f t="shared" si="10"/>
        <v>152</v>
      </c>
      <c r="C31" s="52">
        <f t="shared" si="11"/>
        <v>142.52031746153847</v>
      </c>
      <c r="D31" s="53">
        <f t="shared" si="12"/>
        <v>27.721260976438256</v>
      </c>
      <c r="E31" s="20">
        <f t="shared" si="13"/>
        <v>235.27873902356174</v>
      </c>
      <c r="F31" s="54">
        <f t="shared" si="14"/>
        <v>36.721260976438259</v>
      </c>
      <c r="G31" s="52">
        <f t="shared" si="15"/>
        <v>272</v>
      </c>
      <c r="H31" s="55">
        <f t="shared" si="19"/>
        <v>1.4704921188972608</v>
      </c>
      <c r="I31" s="56" t="str">
        <f t="shared" si="20"/>
        <v/>
      </c>
      <c r="J31" s="68">
        <f t="shared" si="21"/>
        <v>0.22950788110273912</v>
      </c>
      <c r="K31" s="56" t="str">
        <f t="shared" si="20"/>
        <v/>
      </c>
      <c r="L31" s="56">
        <f t="shared" si="22"/>
        <v>1.7</v>
      </c>
      <c r="M31" s="57" t="str">
        <f t="shared" si="16"/>
        <v/>
      </c>
      <c r="N31" s="49"/>
      <c r="O31" s="21">
        <f t="shared" si="1"/>
        <v>28</v>
      </c>
      <c r="P31" s="21">
        <f t="shared" si="2"/>
        <v>29</v>
      </c>
      <c r="Q31" s="21">
        <f t="shared" si="3"/>
        <v>0.449271967800982</v>
      </c>
      <c r="R31" s="21" t="str">
        <f t="shared" si="4"/>
        <v>C-C-28</v>
      </c>
      <c r="S31" s="21" t="str">
        <f t="shared" si="5"/>
        <v>C-C-29</v>
      </c>
      <c r="T31" s="21">
        <f>VLOOKUP($R31,'AVI CTVT'!$A$2:$G$545,5,0)</f>
        <v>235</v>
      </c>
      <c r="U31" s="21">
        <f>VLOOKUP($S31,'AVI CTVT'!$A$2:$G$545,5,0)</f>
        <v>234</v>
      </c>
      <c r="V31" s="21">
        <f t="shared" si="6"/>
        <v>234.55072803219903</v>
      </c>
      <c r="W31" s="21">
        <f>VLOOKUP($R31,'AVI CTVT'!$A$2:$G$545,6,0)</f>
        <v>37</v>
      </c>
      <c r="X31" s="21">
        <f>VLOOKUP($S31,'AVI CTVT'!$A$2:$G$545,6,0)</f>
        <v>37</v>
      </c>
      <c r="Y31" s="21">
        <f t="shared" si="7"/>
        <v>37</v>
      </c>
      <c r="Z31" s="21">
        <f>VLOOKUP($R31,'AVI CTVT'!$A$2:$G$545,7,0)</f>
        <v>272</v>
      </c>
      <c r="AA31" s="21">
        <f>VLOOKUP($S31,'AVI CTVT'!$A$2:$G$545,7,0)</f>
        <v>271</v>
      </c>
      <c r="AB31" s="21">
        <f t="shared" si="8"/>
        <v>271.550728032199</v>
      </c>
      <c r="AD31" s="21">
        <f t="shared" si="17"/>
        <v>4.4364286969950104</v>
      </c>
      <c r="AE31" s="21">
        <f t="shared" si="9"/>
        <v>1.9118824186667824</v>
      </c>
      <c r="BC31" s="24"/>
      <c r="BD31" s="24"/>
    </row>
    <row r="32" spans="1:56" x14ac:dyDescent="0.2">
      <c r="A32" s="50">
        <f t="shared" si="18"/>
        <v>170</v>
      </c>
      <c r="B32" s="51">
        <f t="shared" si="10"/>
        <v>162</v>
      </c>
      <c r="C32" s="52">
        <f t="shared" si="11"/>
        <v>152.52031746153847</v>
      </c>
      <c r="D32" s="53">
        <f t="shared" si="12"/>
        <v>28.449271967800982</v>
      </c>
      <c r="E32" s="20">
        <f t="shared" si="13"/>
        <v>234.55072803219903</v>
      </c>
      <c r="F32" s="54">
        <f t="shared" si="14"/>
        <v>37</v>
      </c>
      <c r="G32" s="52">
        <f t="shared" si="15"/>
        <v>271.550728032199</v>
      </c>
      <c r="H32" s="55">
        <f t="shared" si="19"/>
        <v>1.3797101648952885</v>
      </c>
      <c r="I32" s="56" t="str">
        <f t="shared" si="20"/>
        <v/>
      </c>
      <c r="J32" s="68">
        <f t="shared" si="21"/>
        <v>0.21764705882352942</v>
      </c>
      <c r="K32" s="56" t="str">
        <f t="shared" si="20"/>
        <v/>
      </c>
      <c r="L32" s="56">
        <f t="shared" si="22"/>
        <v>1.5973572237188176</v>
      </c>
      <c r="M32" s="57" t="str">
        <f t="shared" si="16"/>
        <v/>
      </c>
      <c r="N32" s="49"/>
      <c r="O32" s="21">
        <f t="shared" si="1"/>
        <v>29</v>
      </c>
      <c r="P32" s="21">
        <f t="shared" si="2"/>
        <v>30</v>
      </c>
      <c r="Q32" s="21">
        <f t="shared" si="3"/>
        <v>8.5444793006043795E-2</v>
      </c>
      <c r="R32" s="21" t="str">
        <f t="shared" si="4"/>
        <v>C-C-29</v>
      </c>
      <c r="S32" s="21" t="str">
        <f t="shared" si="5"/>
        <v>C-C-30</v>
      </c>
      <c r="T32" s="21">
        <f>VLOOKUP($R32,'AVI CTVT'!$A$2:$G$545,5,0)</f>
        <v>234</v>
      </c>
      <c r="U32" s="21">
        <f>VLOOKUP($S32,'AVI CTVT'!$A$2:$G$545,5,0)</f>
        <v>234</v>
      </c>
      <c r="V32" s="21">
        <f t="shared" si="6"/>
        <v>234</v>
      </c>
      <c r="W32" s="21">
        <f>VLOOKUP($R32,'AVI CTVT'!$A$2:$G$545,6,0)</f>
        <v>37</v>
      </c>
      <c r="X32" s="21">
        <f>VLOOKUP($S32,'AVI CTVT'!$A$2:$G$545,6,0)</f>
        <v>38</v>
      </c>
      <c r="Y32" s="21">
        <f t="shared" si="7"/>
        <v>37.08544479300604</v>
      </c>
      <c r="Z32" s="21">
        <f>VLOOKUP($R32,'AVI CTVT'!$A$2:$G$545,7,0)</f>
        <v>271</v>
      </c>
      <c r="AA32" s="21">
        <f>VLOOKUP($S32,'AVI CTVT'!$A$2:$G$545,7,0)</f>
        <v>272</v>
      </c>
      <c r="AB32" s="21">
        <f t="shared" si="8"/>
        <v>271.08544479300605</v>
      </c>
      <c r="AD32" s="21">
        <f t="shared" si="17"/>
        <v>4.4364286969950104</v>
      </c>
      <c r="AE32" s="21">
        <f t="shared" si="9"/>
        <v>1.8681081458846067</v>
      </c>
      <c r="AI32" s="21" t="s">
        <v>249</v>
      </c>
      <c r="BC32" s="24"/>
      <c r="BD32" s="24"/>
    </row>
    <row r="33" spans="1:56" x14ac:dyDescent="0.2">
      <c r="A33" s="50">
        <f t="shared" si="18"/>
        <v>180</v>
      </c>
      <c r="B33" s="51">
        <f t="shared" si="10"/>
        <v>172</v>
      </c>
      <c r="C33" s="52">
        <f t="shared" si="11"/>
        <v>162.52031746153847</v>
      </c>
      <c r="D33" s="53">
        <f t="shared" si="12"/>
        <v>29.085444793006044</v>
      </c>
      <c r="E33" s="20">
        <f t="shared" si="13"/>
        <v>234</v>
      </c>
      <c r="F33" s="54">
        <f t="shared" si="14"/>
        <v>37.08544479300604</v>
      </c>
      <c r="G33" s="52">
        <f t="shared" si="15"/>
        <v>271.08544479300605</v>
      </c>
      <c r="H33" s="55">
        <f t="shared" si="19"/>
        <v>1.3</v>
      </c>
      <c r="I33" s="56" t="str">
        <f t="shared" si="20"/>
        <v/>
      </c>
      <c r="J33" s="68">
        <f t="shared" si="21"/>
        <v>0.20603024885003357</v>
      </c>
      <c r="K33" s="56" t="str">
        <f t="shared" si="20"/>
        <v/>
      </c>
      <c r="L33" s="56">
        <f t="shared" si="22"/>
        <v>1.5060302488500337</v>
      </c>
      <c r="M33" s="57" t="str">
        <f t="shared" si="16"/>
        <v/>
      </c>
      <c r="N33" s="49"/>
      <c r="O33" s="21">
        <f t="shared" si="1"/>
        <v>29</v>
      </c>
      <c r="P33" s="21">
        <f t="shared" si="2"/>
        <v>30</v>
      </c>
      <c r="Q33" s="21">
        <f t="shared" si="3"/>
        <v>0.64341181217705312</v>
      </c>
      <c r="R33" s="21" t="str">
        <f t="shared" si="4"/>
        <v>C-C-29</v>
      </c>
      <c r="S33" s="21" t="str">
        <f t="shared" si="5"/>
        <v>C-C-30</v>
      </c>
      <c r="T33" s="21">
        <f>VLOOKUP($R33,'AVI CTVT'!$A$2:$G$545,5,0)</f>
        <v>234</v>
      </c>
      <c r="U33" s="21">
        <f>VLOOKUP($S33,'AVI CTVT'!$A$2:$G$545,5,0)</f>
        <v>234</v>
      </c>
      <c r="V33" s="21">
        <f t="shared" si="6"/>
        <v>234</v>
      </c>
      <c r="W33" s="21">
        <f>VLOOKUP($R33,'AVI CTVT'!$A$2:$G$545,6,0)</f>
        <v>37</v>
      </c>
      <c r="X33" s="21">
        <f>VLOOKUP($S33,'AVI CTVT'!$A$2:$G$545,6,0)</f>
        <v>38</v>
      </c>
      <c r="Y33" s="21">
        <f t="shared" si="7"/>
        <v>37.64341181217705</v>
      </c>
      <c r="Z33" s="21">
        <f>VLOOKUP($R33,'AVI CTVT'!$A$2:$G$545,7,0)</f>
        <v>271</v>
      </c>
      <c r="AA33" s="21">
        <f>VLOOKUP($S33,'AVI CTVT'!$A$2:$G$545,7,0)</f>
        <v>272</v>
      </c>
      <c r="AB33" s="21">
        <f t="shared" si="8"/>
        <v>271.64341181217708</v>
      </c>
      <c r="AD33" s="21">
        <f t="shared" si="17"/>
        <v>4.4364286969950104</v>
      </c>
      <c r="AE33" s="21">
        <f t="shared" si="9"/>
        <v>1.8313326602600957</v>
      </c>
      <c r="AI33" s="21" t="s">
        <v>250</v>
      </c>
      <c r="AJ33" s="21" t="s">
        <v>723</v>
      </c>
      <c r="BC33" s="24"/>
      <c r="BD33" s="24"/>
    </row>
    <row r="34" spans="1:56" x14ac:dyDescent="0.2">
      <c r="A34" s="50">
        <f t="shared" si="18"/>
        <v>190</v>
      </c>
      <c r="B34" s="51">
        <f t="shared" si="10"/>
        <v>182</v>
      </c>
      <c r="C34" s="52">
        <f t="shared" si="11"/>
        <v>172.52031746153847</v>
      </c>
      <c r="D34" s="53">
        <f t="shared" si="12"/>
        <v>29.643411812177053</v>
      </c>
      <c r="E34" s="20">
        <f t="shared" si="13"/>
        <v>234</v>
      </c>
      <c r="F34" s="54">
        <f t="shared" si="14"/>
        <v>37.64341181217705</v>
      </c>
      <c r="G34" s="52">
        <f t="shared" si="15"/>
        <v>271.64341181217708</v>
      </c>
      <c r="H34" s="55">
        <f t="shared" si="19"/>
        <v>1.2315789473684211</v>
      </c>
      <c r="I34" s="56" t="str">
        <f t="shared" si="20"/>
        <v/>
      </c>
      <c r="J34" s="68">
        <f t="shared" si="21"/>
        <v>0.19812322006408972</v>
      </c>
      <c r="K34" s="56" t="str">
        <f t="shared" si="20"/>
        <v/>
      </c>
      <c r="L34" s="56">
        <f t="shared" si="22"/>
        <v>1.429702167432511</v>
      </c>
      <c r="M34" s="57" t="str">
        <f t="shared" si="16"/>
        <v/>
      </c>
      <c r="N34" s="49"/>
      <c r="O34" s="21">
        <f t="shared" si="1"/>
        <v>30</v>
      </c>
      <c r="P34" s="21">
        <f t="shared" si="2"/>
        <v>31</v>
      </c>
      <c r="Q34" s="21">
        <f t="shared" si="3"/>
        <v>0.13463315701798706</v>
      </c>
      <c r="R34" s="21" t="str">
        <f t="shared" si="4"/>
        <v>C-C-30</v>
      </c>
      <c r="S34" s="21" t="str">
        <f t="shared" si="5"/>
        <v>C-C-31</v>
      </c>
      <c r="T34" s="21">
        <f>VLOOKUP($R34,'AVI CTVT'!$A$2:$G$545,5,0)</f>
        <v>234</v>
      </c>
      <c r="U34" s="21">
        <f>VLOOKUP($S34,'AVI CTVT'!$A$2:$G$545,5,0)</f>
        <v>233</v>
      </c>
      <c r="V34" s="21">
        <f t="shared" si="6"/>
        <v>233.86536684298201</v>
      </c>
      <c r="W34" s="21">
        <f>VLOOKUP($R34,'AVI CTVT'!$A$2:$G$545,6,0)</f>
        <v>38</v>
      </c>
      <c r="X34" s="21">
        <f>VLOOKUP($S34,'AVI CTVT'!$A$2:$G$545,6,0)</f>
        <v>38</v>
      </c>
      <c r="Y34" s="21">
        <f t="shared" si="7"/>
        <v>38</v>
      </c>
      <c r="Z34" s="21">
        <f>VLOOKUP($R34,'AVI CTVT'!$A$2:$G$545,7,0)</f>
        <v>272</v>
      </c>
      <c r="AA34" s="21">
        <f>VLOOKUP($S34,'AVI CTVT'!$A$2:$G$545,7,0)</f>
        <v>271</v>
      </c>
      <c r="AB34" s="21">
        <f t="shared" si="8"/>
        <v>271.86536684298198</v>
      </c>
      <c r="AD34" s="21">
        <f t="shared" si="17"/>
        <v>4.4364286969950104</v>
      </c>
      <c r="AE34" s="21">
        <f t="shared" si="9"/>
        <v>1.8001344241901096</v>
      </c>
      <c r="AI34" s="21" t="s">
        <v>18</v>
      </c>
      <c r="AJ34" s="21" t="s">
        <v>724</v>
      </c>
      <c r="BC34" s="24"/>
      <c r="BD34" s="24"/>
    </row>
    <row r="35" spans="1:56" x14ac:dyDescent="0.2">
      <c r="A35" s="50">
        <f t="shared" si="18"/>
        <v>200</v>
      </c>
      <c r="B35" s="51">
        <f t="shared" si="10"/>
        <v>192</v>
      </c>
      <c r="C35" s="52">
        <f t="shared" si="11"/>
        <v>182.52031746153847</v>
      </c>
      <c r="D35" s="53">
        <f t="shared" si="12"/>
        <v>30.134633157017987</v>
      </c>
      <c r="E35" s="20">
        <f t="shared" si="13"/>
        <v>233.86536684298201</v>
      </c>
      <c r="F35" s="54">
        <f t="shared" si="14"/>
        <v>38</v>
      </c>
      <c r="G35" s="52">
        <f t="shared" si="15"/>
        <v>271.86536684298198</v>
      </c>
      <c r="H35" s="55">
        <f t="shared" si="19"/>
        <v>1.1693268342149101</v>
      </c>
      <c r="I35" s="56" t="str">
        <f t="shared" si="20"/>
        <v/>
      </c>
      <c r="J35" s="68">
        <f t="shared" si="21"/>
        <v>0.19</v>
      </c>
      <c r="K35" s="56" t="str">
        <f t="shared" si="20"/>
        <v/>
      </c>
      <c r="L35" s="56">
        <f t="shared" si="22"/>
        <v>1.3593268342149099</v>
      </c>
      <c r="M35" s="57" t="str">
        <f t="shared" si="16"/>
        <v/>
      </c>
      <c r="N35" s="49"/>
      <c r="O35" s="21">
        <f t="shared" si="1"/>
        <v>30</v>
      </c>
      <c r="P35" s="21">
        <f t="shared" si="2"/>
        <v>31</v>
      </c>
      <c r="Q35" s="21">
        <f t="shared" si="3"/>
        <v>0.56872719025484031</v>
      </c>
      <c r="R35" s="21" t="str">
        <f t="shared" si="4"/>
        <v>C-C-30</v>
      </c>
      <c r="S35" s="21" t="str">
        <f t="shared" si="5"/>
        <v>C-C-31</v>
      </c>
      <c r="T35" s="21">
        <f>VLOOKUP($R35,'AVI CTVT'!$A$2:$G$545,5,0)</f>
        <v>234</v>
      </c>
      <c r="U35" s="21">
        <f>VLOOKUP($S35,'AVI CTVT'!$A$2:$G$545,5,0)</f>
        <v>233</v>
      </c>
      <c r="V35" s="21">
        <f t="shared" si="6"/>
        <v>233.43127280974517</v>
      </c>
      <c r="W35" s="21">
        <f>VLOOKUP($R35,'AVI CTVT'!$A$2:$G$545,6,0)</f>
        <v>38</v>
      </c>
      <c r="X35" s="21">
        <f>VLOOKUP($S35,'AVI CTVT'!$A$2:$G$545,6,0)</f>
        <v>38</v>
      </c>
      <c r="Y35" s="21">
        <f t="shared" si="7"/>
        <v>38</v>
      </c>
      <c r="Z35" s="21">
        <f>VLOOKUP($R35,'AVI CTVT'!$A$2:$G$545,7,0)</f>
        <v>272</v>
      </c>
      <c r="AA35" s="21">
        <f>VLOOKUP($S35,'AVI CTVT'!$A$2:$G$545,7,0)</f>
        <v>271</v>
      </c>
      <c r="AB35" s="21">
        <f t="shared" si="8"/>
        <v>271.43127280974517</v>
      </c>
      <c r="AD35" s="21">
        <f t="shared" si="17"/>
        <v>4.4364286969950104</v>
      </c>
      <c r="AE35" s="21">
        <f t="shared" si="9"/>
        <v>1.7734360437827319</v>
      </c>
      <c r="AI35" s="21" t="s">
        <v>19</v>
      </c>
      <c r="AJ35" s="21" t="s">
        <v>725</v>
      </c>
      <c r="BC35" s="24"/>
      <c r="BD35" s="24"/>
    </row>
    <row r="36" spans="1:56" x14ac:dyDescent="0.2">
      <c r="A36" s="50">
        <f t="shared" si="18"/>
        <v>210</v>
      </c>
      <c r="B36" s="51">
        <f t="shared" si="10"/>
        <v>202</v>
      </c>
      <c r="C36" s="52">
        <f t="shared" si="11"/>
        <v>192.52031746153847</v>
      </c>
      <c r="D36" s="53">
        <f t="shared" si="12"/>
        <v>30.56872719025484</v>
      </c>
      <c r="E36" s="20">
        <f t="shared" si="13"/>
        <v>233.43127280974517</v>
      </c>
      <c r="F36" s="54">
        <f t="shared" si="14"/>
        <v>38</v>
      </c>
      <c r="G36" s="52">
        <f t="shared" si="15"/>
        <v>271.43127280974517</v>
      </c>
      <c r="H36" s="55">
        <f t="shared" si="19"/>
        <v>1.1115774895702151</v>
      </c>
      <c r="I36" s="56" t="str">
        <f t="shared" si="20"/>
        <v/>
      </c>
      <c r="J36" s="68">
        <f t="shared" si="21"/>
        <v>0.18095238095238095</v>
      </c>
      <c r="K36" s="56" t="str">
        <f t="shared" si="20"/>
        <v/>
      </c>
      <c r="L36" s="56">
        <f t="shared" si="22"/>
        <v>1.292529870522596</v>
      </c>
      <c r="M36" s="57" t="str">
        <f t="shared" si="16"/>
        <v/>
      </c>
      <c r="N36" s="49"/>
      <c r="O36" s="21">
        <f t="shared" si="1"/>
        <v>30</v>
      </c>
      <c r="P36" s="21">
        <f t="shared" si="2"/>
        <v>31</v>
      </c>
      <c r="Q36" s="21">
        <f t="shared" si="3"/>
        <v>0.95376767496287229</v>
      </c>
      <c r="R36" s="21" t="str">
        <f t="shared" si="4"/>
        <v>C-C-30</v>
      </c>
      <c r="S36" s="21" t="str">
        <f t="shared" si="5"/>
        <v>C-C-31</v>
      </c>
      <c r="T36" s="21">
        <f>VLOOKUP($R36,'AVI CTVT'!$A$2:$G$545,5,0)</f>
        <v>234</v>
      </c>
      <c r="U36" s="21">
        <f>VLOOKUP($S36,'AVI CTVT'!$A$2:$G$545,5,0)</f>
        <v>233</v>
      </c>
      <c r="V36" s="21">
        <f t="shared" si="6"/>
        <v>233.04623232503712</v>
      </c>
      <c r="W36" s="21">
        <f>VLOOKUP($R36,'AVI CTVT'!$A$2:$G$545,6,0)</f>
        <v>38</v>
      </c>
      <c r="X36" s="21">
        <f>VLOOKUP($S36,'AVI CTVT'!$A$2:$G$545,6,0)</f>
        <v>38</v>
      </c>
      <c r="Y36" s="21">
        <f t="shared" si="7"/>
        <v>38</v>
      </c>
      <c r="Z36" s="21">
        <f>VLOOKUP($R36,'AVI CTVT'!$A$2:$G$545,7,0)</f>
        <v>272</v>
      </c>
      <c r="AA36" s="21">
        <f>VLOOKUP($S36,'AVI CTVT'!$A$2:$G$545,7,0)</f>
        <v>271</v>
      </c>
      <c r="AB36" s="21">
        <f t="shared" si="8"/>
        <v>271.04623232503712</v>
      </c>
      <c r="AD36" s="21">
        <f t="shared" si="17"/>
        <v>4.4364286969950104</v>
      </c>
      <c r="AE36" s="21">
        <f t="shared" si="9"/>
        <v>1.7504087953945504</v>
      </c>
      <c r="AI36" s="21" t="s">
        <v>20</v>
      </c>
      <c r="AJ36" s="21" t="s">
        <v>726</v>
      </c>
      <c r="BC36" s="24"/>
      <c r="BD36" s="24"/>
    </row>
    <row r="37" spans="1:56" x14ac:dyDescent="0.2">
      <c r="A37" s="50">
        <f t="shared" si="18"/>
        <v>220</v>
      </c>
      <c r="B37" s="51">
        <f t="shared" si="10"/>
        <v>212</v>
      </c>
      <c r="C37" s="52">
        <f t="shared" si="11"/>
        <v>202.52031746153847</v>
      </c>
      <c r="D37" s="53">
        <f t="shared" si="12"/>
        <v>30.953767674962872</v>
      </c>
      <c r="E37" s="20">
        <f t="shared" si="13"/>
        <v>233.04623232503712</v>
      </c>
      <c r="F37" s="54">
        <f t="shared" si="14"/>
        <v>38</v>
      </c>
      <c r="G37" s="52">
        <f t="shared" si="15"/>
        <v>271.04623232503712</v>
      </c>
      <c r="H37" s="55">
        <f t="shared" si="19"/>
        <v>1.0593010560228959</v>
      </c>
      <c r="I37" s="56" t="str">
        <f t="shared" si="20"/>
        <v/>
      </c>
      <c r="J37" s="68">
        <f t="shared" si="21"/>
        <v>0.17272727272727273</v>
      </c>
      <c r="K37" s="56" t="str">
        <f t="shared" si="20"/>
        <v/>
      </c>
      <c r="L37" s="56">
        <f t="shared" si="22"/>
        <v>1.2320283287501688</v>
      </c>
      <c r="M37" s="57" t="str">
        <f t="shared" si="16"/>
        <v/>
      </c>
      <c r="N37" s="49"/>
      <c r="O37" s="21">
        <f t="shared" si="1"/>
        <v>31</v>
      </c>
      <c r="P37" s="21">
        <f t="shared" si="2"/>
        <v>32</v>
      </c>
      <c r="Q37" s="21">
        <f t="shared" si="3"/>
        <v>0.29654095648063006</v>
      </c>
      <c r="R37" s="21" t="str">
        <f t="shared" si="4"/>
        <v>C-C-31</v>
      </c>
      <c r="S37" s="21" t="str">
        <f t="shared" si="5"/>
        <v>C-C-32</v>
      </c>
      <c r="T37" s="21">
        <f>VLOOKUP($R37,'AVI CTVT'!$A$2:$G$545,5,0)</f>
        <v>233</v>
      </c>
      <c r="U37" s="21">
        <f>VLOOKUP($S37,'AVI CTVT'!$A$2:$G$545,5,0)</f>
        <v>232</v>
      </c>
      <c r="V37" s="21">
        <f t="shared" si="6"/>
        <v>232.70345904351936</v>
      </c>
      <c r="W37" s="21">
        <f>VLOOKUP($R37,'AVI CTVT'!$A$2:$G$545,6,0)</f>
        <v>38</v>
      </c>
      <c r="X37" s="21">
        <f>VLOOKUP($S37,'AVI CTVT'!$A$2:$G$545,6,0)</f>
        <v>39</v>
      </c>
      <c r="Y37" s="21">
        <f t="shared" si="7"/>
        <v>38.296540956480627</v>
      </c>
      <c r="Z37" s="21">
        <f>VLOOKUP($R37,'AVI CTVT'!$A$2:$G$545,7,0)</f>
        <v>271</v>
      </c>
      <c r="AA37" s="21">
        <f>VLOOKUP($S37,'AVI CTVT'!$A$2:$G$545,7,0)</f>
        <v>271</v>
      </c>
      <c r="AB37" s="21">
        <f t="shared" si="8"/>
        <v>271</v>
      </c>
      <c r="AD37" s="21">
        <f t="shared" si="17"/>
        <v>4.4364286969950104</v>
      </c>
      <c r="AE37" s="21">
        <f t="shared" si="9"/>
        <v>1.7304067102319507</v>
      </c>
      <c r="BC37" s="24"/>
      <c r="BD37" s="24"/>
    </row>
    <row r="38" spans="1:56" x14ac:dyDescent="0.2">
      <c r="A38" s="50">
        <f t="shared" si="18"/>
        <v>230</v>
      </c>
      <c r="B38" s="51">
        <f t="shared" si="10"/>
        <v>222</v>
      </c>
      <c r="C38" s="52">
        <f t="shared" si="11"/>
        <v>212.52031746153847</v>
      </c>
      <c r="D38" s="53">
        <f t="shared" si="12"/>
        <v>31.29654095648063</v>
      </c>
      <c r="E38" s="20">
        <f t="shared" si="13"/>
        <v>232.70345904351936</v>
      </c>
      <c r="F38" s="54">
        <f t="shared" si="14"/>
        <v>38.296540956480627</v>
      </c>
      <c r="G38" s="52">
        <f t="shared" si="15"/>
        <v>271</v>
      </c>
      <c r="H38" s="55">
        <f t="shared" si="19"/>
        <v>1.0117541697544319</v>
      </c>
      <c r="I38" s="56" t="str">
        <f t="shared" si="20"/>
        <v/>
      </c>
      <c r="J38" s="68">
        <f t="shared" si="21"/>
        <v>0.16650669981078534</v>
      </c>
      <c r="K38" s="56" t="str">
        <f t="shared" si="20"/>
        <v/>
      </c>
      <c r="L38" s="56">
        <f t="shared" si="22"/>
        <v>1.1782608695652175</v>
      </c>
      <c r="M38" s="57" t="str">
        <f t="shared" si="16"/>
        <v/>
      </c>
      <c r="N38" s="49"/>
      <c r="O38" s="21">
        <f t="shared" si="1"/>
        <v>31</v>
      </c>
      <c r="P38" s="21">
        <f t="shared" si="2"/>
        <v>32</v>
      </c>
      <c r="Q38" s="21">
        <f t="shared" si="3"/>
        <v>0.60276358604390623</v>
      </c>
      <c r="R38" s="21" t="str">
        <f t="shared" si="4"/>
        <v>C-C-31</v>
      </c>
      <c r="S38" s="21" t="str">
        <f t="shared" si="5"/>
        <v>C-C-32</v>
      </c>
      <c r="T38" s="21">
        <f>VLOOKUP($R38,'AVI CTVT'!$A$2:$G$545,5,0)</f>
        <v>233</v>
      </c>
      <c r="U38" s="21">
        <f>VLOOKUP($S38,'AVI CTVT'!$A$2:$G$545,5,0)</f>
        <v>232</v>
      </c>
      <c r="V38" s="21">
        <f t="shared" si="6"/>
        <v>232.39723641395608</v>
      </c>
      <c r="W38" s="21">
        <f>VLOOKUP($R38,'AVI CTVT'!$A$2:$G$545,6,0)</f>
        <v>38</v>
      </c>
      <c r="X38" s="21">
        <f>VLOOKUP($S38,'AVI CTVT'!$A$2:$G$545,6,0)</f>
        <v>39</v>
      </c>
      <c r="Y38" s="21">
        <f t="shared" si="7"/>
        <v>38.602763586043906</v>
      </c>
      <c r="Z38" s="21">
        <f>VLOOKUP($R38,'AVI CTVT'!$A$2:$G$545,7,0)</f>
        <v>271</v>
      </c>
      <c r="AA38" s="21">
        <f>VLOOKUP($S38,'AVI CTVT'!$A$2:$G$545,7,0)</f>
        <v>271</v>
      </c>
      <c r="AB38" s="21">
        <f t="shared" si="8"/>
        <v>271</v>
      </c>
      <c r="AD38" s="21">
        <f t="shared" si="17"/>
        <v>4.4364286969950104</v>
      </c>
      <c r="AE38" s="21">
        <f t="shared" si="9"/>
        <v>1.7129201964518936</v>
      </c>
      <c r="BC38" s="24"/>
      <c r="BD38" s="24"/>
    </row>
    <row r="39" spans="1:56" x14ac:dyDescent="0.2">
      <c r="A39" s="50">
        <f t="shared" si="18"/>
        <v>240</v>
      </c>
      <c r="B39" s="51">
        <f t="shared" si="10"/>
        <v>232</v>
      </c>
      <c r="C39" s="52">
        <f t="shared" si="11"/>
        <v>222.52031746153847</v>
      </c>
      <c r="D39" s="53">
        <f t="shared" si="12"/>
        <v>31.602763586043906</v>
      </c>
      <c r="E39" s="20">
        <f t="shared" si="13"/>
        <v>232.39723641395608</v>
      </c>
      <c r="F39" s="54">
        <f t="shared" si="14"/>
        <v>38.602763586043906</v>
      </c>
      <c r="G39" s="52">
        <f t="shared" si="15"/>
        <v>271</v>
      </c>
      <c r="H39" s="55">
        <f t="shared" si="19"/>
        <v>0.96832181839148368</v>
      </c>
      <c r="I39" s="56" t="str">
        <f t="shared" si="20"/>
        <v/>
      </c>
      <c r="J39" s="68">
        <f t="shared" si="21"/>
        <v>0.16084484827518294</v>
      </c>
      <c r="K39" s="56" t="str">
        <f t="shared" si="20"/>
        <v/>
      </c>
      <c r="L39" s="56">
        <f t="shared" si="22"/>
        <v>1.1291666666666667</v>
      </c>
      <c r="M39" s="57" t="str">
        <f t="shared" si="16"/>
        <v/>
      </c>
      <c r="N39" s="49"/>
      <c r="O39" s="21">
        <f t="shared" si="1"/>
        <v>31</v>
      </c>
      <c r="P39" s="21">
        <f t="shared" si="2"/>
        <v>32</v>
      </c>
      <c r="Q39" s="21">
        <f t="shared" si="3"/>
        <v>0.87726400259082382</v>
      </c>
      <c r="R39" s="21" t="str">
        <f t="shared" si="4"/>
        <v>C-C-31</v>
      </c>
      <c r="S39" s="21" t="str">
        <f t="shared" si="5"/>
        <v>C-C-32</v>
      </c>
      <c r="T39" s="21">
        <f>VLOOKUP($R39,'AVI CTVT'!$A$2:$G$545,5,0)</f>
        <v>233</v>
      </c>
      <c r="U39" s="21">
        <f>VLOOKUP($S39,'AVI CTVT'!$A$2:$G$545,5,0)</f>
        <v>232</v>
      </c>
      <c r="V39" s="21">
        <f t="shared" si="6"/>
        <v>232.12273599740917</v>
      </c>
      <c r="W39" s="21">
        <f>VLOOKUP($R39,'AVI CTVT'!$A$2:$G$545,6,0)</f>
        <v>38</v>
      </c>
      <c r="X39" s="21">
        <f>VLOOKUP($S39,'AVI CTVT'!$A$2:$G$545,6,0)</f>
        <v>39</v>
      </c>
      <c r="Y39" s="21">
        <f t="shared" si="7"/>
        <v>38.877264002590827</v>
      </c>
      <c r="Z39" s="21">
        <f>VLOOKUP($R39,'AVI CTVT'!$A$2:$G$545,7,0)</f>
        <v>271</v>
      </c>
      <c r="AA39" s="21">
        <f>VLOOKUP($S39,'AVI CTVT'!$A$2:$G$545,7,0)</f>
        <v>271</v>
      </c>
      <c r="AB39" s="21">
        <f t="shared" si="8"/>
        <v>271</v>
      </c>
      <c r="AD39" s="21">
        <f t="shared" si="17"/>
        <v>4.4364286969950104</v>
      </c>
      <c r="AE39" s="21">
        <f t="shared" si="9"/>
        <v>1.6975428459015687</v>
      </c>
      <c r="BC39" s="24"/>
      <c r="BD39" s="24"/>
    </row>
    <row r="40" spans="1:56" x14ac:dyDescent="0.2">
      <c r="A40" s="50">
        <f t="shared" si="18"/>
        <v>250</v>
      </c>
      <c r="B40" s="51">
        <f t="shared" si="10"/>
        <v>242</v>
      </c>
      <c r="C40" s="52">
        <f t="shared" si="11"/>
        <v>232.52031746153847</v>
      </c>
      <c r="D40" s="53">
        <f t="shared" si="12"/>
        <v>31.877264002590824</v>
      </c>
      <c r="E40" s="20">
        <f t="shared" si="13"/>
        <v>232.12273599740917</v>
      </c>
      <c r="F40" s="54">
        <f t="shared" si="14"/>
        <v>38.877264002590827</v>
      </c>
      <c r="G40" s="52">
        <f t="shared" si="15"/>
        <v>271</v>
      </c>
      <c r="H40" s="55">
        <f t="shared" si="19"/>
        <v>0.92849094398963661</v>
      </c>
      <c r="I40" s="56" t="str">
        <f t="shared" si="20"/>
        <v/>
      </c>
      <c r="J40" s="68">
        <f t="shared" si="21"/>
        <v>0.1555090560103633</v>
      </c>
      <c r="K40" s="56" t="str">
        <f t="shared" si="20"/>
        <v/>
      </c>
      <c r="L40" s="56">
        <f t="shared" si="22"/>
        <v>1.0840000000000001</v>
      </c>
      <c r="M40" s="57" t="str">
        <f t="shared" si="16"/>
        <v/>
      </c>
      <c r="N40" s="49"/>
      <c r="O40" s="21">
        <f t="shared" si="1"/>
        <v>32</v>
      </c>
      <c r="P40" s="21">
        <f t="shared" si="2"/>
        <v>33</v>
      </c>
      <c r="Q40" s="21">
        <f t="shared" si="3"/>
        <v>0.12413300567087759</v>
      </c>
      <c r="R40" s="21" t="str">
        <f t="shared" si="4"/>
        <v>C-C-32</v>
      </c>
      <c r="S40" s="21" t="str">
        <f t="shared" si="5"/>
        <v>C-C-33</v>
      </c>
      <c r="T40" s="21">
        <f>VLOOKUP($R40,'AVI CTVT'!$A$2:$G$545,5,0)</f>
        <v>232</v>
      </c>
      <c r="U40" s="21">
        <f>VLOOKUP($S40,'AVI CTVT'!$A$2:$G$545,5,0)</f>
        <v>231</v>
      </c>
      <c r="V40" s="21">
        <f t="shared" si="6"/>
        <v>231.87586699432913</v>
      </c>
      <c r="W40" s="21">
        <f>VLOOKUP($R40,'AVI CTVT'!$A$2:$G$545,6,0)</f>
        <v>39</v>
      </c>
      <c r="X40" s="21">
        <f>VLOOKUP($S40,'AVI CTVT'!$A$2:$G$545,6,0)</f>
        <v>39</v>
      </c>
      <c r="Y40" s="21">
        <f t="shared" si="7"/>
        <v>39</v>
      </c>
      <c r="Z40" s="21">
        <f>VLOOKUP($R40,'AVI CTVT'!$A$2:$G$545,7,0)</f>
        <v>271</v>
      </c>
      <c r="AA40" s="21">
        <f>VLOOKUP($S40,'AVI CTVT'!$A$2:$G$545,7,0)</f>
        <v>270</v>
      </c>
      <c r="AB40" s="21">
        <f t="shared" si="8"/>
        <v>270.8758669943291</v>
      </c>
      <c r="AD40" s="21">
        <f t="shared" si="17"/>
        <v>4.4364286969950104</v>
      </c>
      <c r="AE40" s="21">
        <f t="shared" si="9"/>
        <v>1.6839473066539181</v>
      </c>
      <c r="BC40" s="24"/>
      <c r="BD40" s="24"/>
    </row>
    <row r="41" spans="1:56" x14ac:dyDescent="0.2">
      <c r="A41" s="50">
        <f t="shared" si="18"/>
        <v>260</v>
      </c>
      <c r="B41" s="51">
        <f t="shared" si="10"/>
        <v>252</v>
      </c>
      <c r="C41" s="52">
        <f t="shared" si="11"/>
        <v>242.52031746153847</v>
      </c>
      <c r="D41" s="53">
        <f t="shared" si="12"/>
        <v>32.124133005670878</v>
      </c>
      <c r="E41" s="20">
        <f t="shared" si="13"/>
        <v>231.87586699432913</v>
      </c>
      <c r="F41" s="54">
        <f t="shared" si="14"/>
        <v>39</v>
      </c>
      <c r="G41" s="52">
        <f t="shared" si="15"/>
        <v>270.8758669943291</v>
      </c>
      <c r="H41" s="55">
        <f t="shared" si="19"/>
        <v>0.89183025767049662</v>
      </c>
      <c r="I41" s="56" t="str">
        <f t="shared" si="20"/>
        <v/>
      </c>
      <c r="J41" s="68">
        <f t="shared" si="21"/>
        <v>0.15</v>
      </c>
      <c r="K41" s="56" t="str">
        <f t="shared" si="20"/>
        <v/>
      </c>
      <c r="L41" s="56">
        <f t="shared" si="22"/>
        <v>1.0418302576704965</v>
      </c>
      <c r="M41" s="57" t="str">
        <f t="shared" si="16"/>
        <v/>
      </c>
      <c r="N41" s="49"/>
      <c r="O41" s="21">
        <f t="shared" si="1"/>
        <v>32</v>
      </c>
      <c r="P41" s="21">
        <f t="shared" si="2"/>
        <v>33</v>
      </c>
      <c r="Q41" s="21">
        <f t="shared" si="3"/>
        <v>0.34684783482410353</v>
      </c>
      <c r="R41" s="21" t="str">
        <f t="shared" si="4"/>
        <v>C-C-32</v>
      </c>
      <c r="S41" s="21" t="str">
        <f t="shared" si="5"/>
        <v>C-C-33</v>
      </c>
      <c r="T41" s="21">
        <f>VLOOKUP($R41,'AVI CTVT'!$A$2:$G$545,5,0)</f>
        <v>232</v>
      </c>
      <c r="U41" s="21">
        <f>VLOOKUP($S41,'AVI CTVT'!$A$2:$G$545,5,0)</f>
        <v>231</v>
      </c>
      <c r="V41" s="21">
        <f t="shared" si="6"/>
        <v>231.6531521651759</v>
      </c>
      <c r="W41" s="21">
        <f>VLOOKUP($R41,'AVI CTVT'!$A$2:$G$545,6,0)</f>
        <v>39</v>
      </c>
      <c r="X41" s="21">
        <f>VLOOKUP($S41,'AVI CTVT'!$A$2:$G$545,6,0)</f>
        <v>39</v>
      </c>
      <c r="Y41" s="21">
        <f t="shared" si="7"/>
        <v>39</v>
      </c>
      <c r="Z41" s="21">
        <f>VLOOKUP($R41,'AVI CTVT'!$A$2:$G$545,7,0)</f>
        <v>271</v>
      </c>
      <c r="AA41" s="21">
        <f>VLOOKUP($S41,'AVI CTVT'!$A$2:$G$545,7,0)</f>
        <v>270</v>
      </c>
      <c r="AB41" s="21">
        <f t="shared" si="8"/>
        <v>270.65315216517592</v>
      </c>
      <c r="AD41" s="21">
        <f t="shared" si="17"/>
        <v>4.4364286969950104</v>
      </c>
      <c r="AE41" s="21">
        <f t="shared" si="9"/>
        <v>1.6718674962106888</v>
      </c>
    </row>
    <row r="42" spans="1:56" x14ac:dyDescent="0.2">
      <c r="A42" s="50">
        <f t="shared" si="18"/>
        <v>270</v>
      </c>
      <c r="B42" s="51">
        <f t="shared" si="10"/>
        <v>262</v>
      </c>
      <c r="C42" s="52">
        <f t="shared" si="11"/>
        <v>252.52031746153847</v>
      </c>
      <c r="D42" s="53">
        <f t="shared" si="12"/>
        <v>32.346847834824104</v>
      </c>
      <c r="E42" s="20">
        <f t="shared" si="13"/>
        <v>231.6531521651759</v>
      </c>
      <c r="F42" s="54">
        <f t="shared" si="14"/>
        <v>39</v>
      </c>
      <c r="G42" s="52">
        <f t="shared" si="15"/>
        <v>270.65315216517592</v>
      </c>
      <c r="H42" s="55">
        <f t="shared" si="19"/>
        <v>0.85797463764879967</v>
      </c>
      <c r="I42" s="56" t="str">
        <f t="shared" si="20"/>
        <v/>
      </c>
      <c r="J42" s="68">
        <f t="shared" si="21"/>
        <v>0.14444444444444443</v>
      </c>
      <c r="K42" s="56" t="str">
        <f t="shared" si="20"/>
        <v/>
      </c>
      <c r="L42" s="56">
        <f t="shared" si="22"/>
        <v>1.0024190820932442</v>
      </c>
      <c r="M42" s="57" t="str">
        <f t="shared" si="16"/>
        <v/>
      </c>
      <c r="N42" s="49"/>
      <c r="O42" s="21">
        <f t="shared" si="1"/>
        <v>32</v>
      </c>
      <c r="P42" s="21">
        <f t="shared" si="2"/>
        <v>33</v>
      </c>
      <c r="Q42" s="21">
        <f t="shared" si="3"/>
        <v>0.54837428119162723</v>
      </c>
      <c r="R42" s="21" t="str">
        <f t="shared" si="4"/>
        <v>C-C-32</v>
      </c>
      <c r="S42" s="21" t="str">
        <f t="shared" si="5"/>
        <v>C-C-33</v>
      </c>
      <c r="T42" s="21">
        <f>VLOOKUP($R42,'AVI CTVT'!$A$2:$G$545,5,0)</f>
        <v>232</v>
      </c>
      <c r="U42" s="21">
        <f>VLOOKUP($S42,'AVI CTVT'!$A$2:$G$545,5,0)</f>
        <v>231</v>
      </c>
      <c r="V42" s="21">
        <f t="shared" si="6"/>
        <v>231.45162571880837</v>
      </c>
      <c r="W42" s="21">
        <f>VLOOKUP($R42,'AVI CTVT'!$A$2:$G$545,6,0)</f>
        <v>39</v>
      </c>
      <c r="X42" s="21">
        <f>VLOOKUP($S42,'AVI CTVT'!$A$2:$G$545,6,0)</f>
        <v>39</v>
      </c>
      <c r="Y42" s="21">
        <f t="shared" si="7"/>
        <v>39</v>
      </c>
      <c r="Z42" s="21">
        <f>VLOOKUP($R42,'AVI CTVT'!$A$2:$G$545,7,0)</f>
        <v>271</v>
      </c>
      <c r="AA42" s="21">
        <f>VLOOKUP($S42,'AVI CTVT'!$A$2:$G$545,7,0)</f>
        <v>270</v>
      </c>
      <c r="AB42" s="21">
        <f t="shared" si="8"/>
        <v>270.45162571880837</v>
      </c>
      <c r="AD42" s="21">
        <f t="shared" si="17"/>
        <v>4.4364286969950104</v>
      </c>
      <c r="AE42" s="21">
        <f t="shared" si="9"/>
        <v>1.6610853187995744</v>
      </c>
    </row>
    <row r="43" spans="1:56" x14ac:dyDescent="0.2">
      <c r="A43" s="50">
        <f t="shared" si="18"/>
        <v>280</v>
      </c>
      <c r="B43" s="51">
        <f t="shared" si="10"/>
        <v>272</v>
      </c>
      <c r="C43" s="52">
        <f t="shared" si="11"/>
        <v>262.52031746153847</v>
      </c>
      <c r="D43" s="53">
        <f t="shared" si="12"/>
        <v>32.548374281191627</v>
      </c>
      <c r="E43" s="20">
        <f t="shared" si="13"/>
        <v>231.45162571880837</v>
      </c>
      <c r="F43" s="54">
        <f t="shared" si="14"/>
        <v>39</v>
      </c>
      <c r="G43" s="52">
        <f t="shared" si="15"/>
        <v>270.45162571880837</v>
      </c>
      <c r="H43" s="55">
        <f t="shared" si="19"/>
        <v>0.82661294899574422</v>
      </c>
      <c r="I43" s="56" t="str">
        <f t="shared" si="20"/>
        <v/>
      </c>
      <c r="J43" s="68">
        <f t="shared" si="21"/>
        <v>0.13928571428571429</v>
      </c>
      <c r="K43" s="56" t="str">
        <f t="shared" si="20"/>
        <v/>
      </c>
      <c r="L43" s="56">
        <f t="shared" si="22"/>
        <v>0.96589866328145846</v>
      </c>
      <c r="M43" s="57" t="str">
        <f t="shared" si="16"/>
        <v/>
      </c>
      <c r="N43" s="49"/>
      <c r="O43" s="21">
        <f t="shared" si="1"/>
        <v>32</v>
      </c>
      <c r="P43" s="21">
        <f t="shared" si="2"/>
        <v>33</v>
      </c>
      <c r="Q43" s="21">
        <f t="shared" si="3"/>
        <v>0.73125069107505425</v>
      </c>
      <c r="R43" s="21" t="str">
        <f t="shared" si="4"/>
        <v>C-C-32</v>
      </c>
      <c r="S43" s="21" t="str">
        <f t="shared" si="5"/>
        <v>C-C-33</v>
      </c>
      <c r="T43" s="21">
        <f>VLOOKUP($R43,'AVI CTVT'!$A$2:$G$545,5,0)</f>
        <v>232</v>
      </c>
      <c r="U43" s="21">
        <f>VLOOKUP($S43,'AVI CTVT'!$A$2:$G$545,5,0)</f>
        <v>231</v>
      </c>
      <c r="V43" s="21">
        <f t="shared" si="6"/>
        <v>231.26874930892495</v>
      </c>
      <c r="W43" s="21">
        <f>VLOOKUP($R43,'AVI CTVT'!$A$2:$G$545,6,0)</f>
        <v>39</v>
      </c>
      <c r="X43" s="21">
        <f>VLOOKUP($S43,'AVI CTVT'!$A$2:$G$545,6,0)</f>
        <v>39</v>
      </c>
      <c r="Y43" s="21">
        <f t="shared" si="7"/>
        <v>39</v>
      </c>
      <c r="Z43" s="21">
        <f>VLOOKUP($R43,'AVI CTVT'!$A$2:$G$545,7,0)</f>
        <v>271</v>
      </c>
      <c r="AA43" s="21">
        <f>VLOOKUP($S43,'AVI CTVT'!$A$2:$G$545,7,0)</f>
        <v>270</v>
      </c>
      <c r="AB43" s="21">
        <f t="shared" si="8"/>
        <v>270.26874930892495</v>
      </c>
      <c r="AD43" s="21">
        <f t="shared" si="17"/>
        <v>4.4364286969950104</v>
      </c>
      <c r="AE43" s="21">
        <f t="shared" si="9"/>
        <v>1.6514206279923966</v>
      </c>
    </row>
    <row r="44" spans="1:56" x14ac:dyDescent="0.2">
      <c r="A44" s="50">
        <f t="shared" si="18"/>
        <v>290</v>
      </c>
      <c r="B44" s="51">
        <f t="shared" si="10"/>
        <v>282</v>
      </c>
      <c r="C44" s="52">
        <f t="shared" si="11"/>
        <v>272.52031746153847</v>
      </c>
      <c r="D44" s="53">
        <f t="shared" si="12"/>
        <v>32.731250691075054</v>
      </c>
      <c r="E44" s="20">
        <f t="shared" si="13"/>
        <v>231.26874930892495</v>
      </c>
      <c r="F44" s="54">
        <f t="shared" si="14"/>
        <v>39</v>
      </c>
      <c r="G44" s="52">
        <f t="shared" si="15"/>
        <v>270.26874930892495</v>
      </c>
      <c r="H44" s="55">
        <f t="shared" si="19"/>
        <v>0.79747844589284467</v>
      </c>
      <c r="I44" s="56" t="str">
        <f t="shared" si="20"/>
        <v/>
      </c>
      <c r="J44" s="68">
        <f t="shared" si="21"/>
        <v>0.13448275862068965</v>
      </c>
      <c r="K44" s="56" t="str">
        <f t="shared" si="20"/>
        <v/>
      </c>
      <c r="L44" s="56">
        <f t="shared" si="22"/>
        <v>0.93196120451353437</v>
      </c>
      <c r="M44" s="57" t="str">
        <f t="shared" si="16"/>
        <v/>
      </c>
      <c r="N44" s="49"/>
      <c r="O44" s="21">
        <f t="shared" si="1"/>
        <v>32</v>
      </c>
      <c r="P44" s="21">
        <f t="shared" si="2"/>
        <v>33</v>
      </c>
      <c r="Q44" s="21">
        <f t="shared" si="3"/>
        <v>0.89765712725489522</v>
      </c>
      <c r="R44" s="21" t="str">
        <f t="shared" si="4"/>
        <v>C-C-32</v>
      </c>
      <c r="S44" s="21" t="str">
        <f t="shared" si="5"/>
        <v>C-C-33</v>
      </c>
      <c r="T44" s="21">
        <f>VLOOKUP($R44,'AVI CTVT'!$A$2:$G$545,5,0)</f>
        <v>232</v>
      </c>
      <c r="U44" s="21">
        <f>VLOOKUP($S44,'AVI CTVT'!$A$2:$G$545,5,0)</f>
        <v>231</v>
      </c>
      <c r="V44" s="21">
        <f t="shared" si="6"/>
        <v>231.10234287274511</v>
      </c>
      <c r="W44" s="21">
        <f>VLOOKUP($R44,'AVI CTVT'!$A$2:$G$545,6,0)</f>
        <v>39</v>
      </c>
      <c r="X44" s="21">
        <f>VLOOKUP($S44,'AVI CTVT'!$A$2:$G$545,6,0)</f>
        <v>39</v>
      </c>
      <c r="Y44" s="21">
        <f t="shared" si="7"/>
        <v>39</v>
      </c>
      <c r="Z44" s="21">
        <f>VLOOKUP($R44,'AVI CTVT'!$A$2:$G$545,7,0)</f>
        <v>271</v>
      </c>
      <c r="AA44" s="21">
        <f>VLOOKUP($S44,'AVI CTVT'!$A$2:$G$545,7,0)</f>
        <v>270</v>
      </c>
      <c r="AB44" s="21">
        <f t="shared" si="8"/>
        <v>270.10234287274511</v>
      </c>
      <c r="AD44" s="21">
        <f t="shared" si="17"/>
        <v>4.4364286969950104</v>
      </c>
      <c r="AE44" s="21">
        <f t="shared" si="9"/>
        <v>1.6427235584523561</v>
      </c>
    </row>
    <row r="45" spans="1:56" x14ac:dyDescent="0.2">
      <c r="A45" s="50">
        <f t="shared" si="18"/>
        <v>300</v>
      </c>
      <c r="B45" s="51">
        <f t="shared" si="10"/>
        <v>292</v>
      </c>
      <c r="C45" s="52">
        <f t="shared" si="11"/>
        <v>282.52031746153847</v>
      </c>
      <c r="D45" s="53">
        <f t="shared" si="12"/>
        <v>32.897657127254895</v>
      </c>
      <c r="E45" s="20">
        <f t="shared" si="13"/>
        <v>231.10234287274511</v>
      </c>
      <c r="F45" s="54">
        <f t="shared" si="14"/>
        <v>39</v>
      </c>
      <c r="G45" s="52">
        <f t="shared" si="15"/>
        <v>270.10234287274511</v>
      </c>
      <c r="H45" s="55">
        <f t="shared" si="19"/>
        <v>0.77034114290915034</v>
      </c>
      <c r="I45" s="56" t="str">
        <f t="shared" si="20"/>
        <v/>
      </c>
      <c r="J45" s="68">
        <f t="shared" si="21"/>
        <v>0.13</v>
      </c>
      <c r="K45" s="56" t="str">
        <f t="shared" si="20"/>
        <v/>
      </c>
      <c r="L45" s="56">
        <f t="shared" si="22"/>
        <v>0.90034114290915035</v>
      </c>
      <c r="M45" s="57" t="str">
        <f t="shared" si="16"/>
        <v/>
      </c>
      <c r="N45" s="49"/>
      <c r="O45" s="21">
        <f t="shared" si="1"/>
        <v>33</v>
      </c>
      <c r="P45" s="21">
        <f t="shared" si="2"/>
        <v>33</v>
      </c>
      <c r="Q45" s="21">
        <f t="shared" si="3"/>
        <v>4.9472401108502595E-2</v>
      </c>
      <c r="R45" s="21" t="str">
        <f t="shared" si="4"/>
        <v>C-C-33</v>
      </c>
      <c r="S45" s="21" t="str">
        <f t="shared" si="5"/>
        <v>C-C-33</v>
      </c>
      <c r="T45" s="21">
        <f>VLOOKUP($R45,'AVI CTVT'!$A$2:$G$545,5,0)</f>
        <v>231</v>
      </c>
      <c r="U45" s="21">
        <f>VLOOKUP($S45,'AVI CTVT'!$A$2:$G$545,5,0)</f>
        <v>231</v>
      </c>
      <c r="V45" s="21">
        <f t="shared" si="6"/>
        <v>231</v>
      </c>
      <c r="W45" s="21">
        <f>VLOOKUP($R45,'AVI CTVT'!$A$2:$G$545,6,0)</f>
        <v>39</v>
      </c>
      <c r="X45" s="21">
        <f>VLOOKUP($S45,'AVI CTVT'!$A$2:$G$545,6,0)</f>
        <v>39</v>
      </c>
      <c r="Y45" s="21">
        <f t="shared" si="7"/>
        <v>39</v>
      </c>
      <c r="Z45" s="21">
        <f>VLOOKUP($R45,'AVI CTVT'!$A$2:$G$545,7,0)</f>
        <v>270</v>
      </c>
      <c r="AA45" s="21">
        <f>VLOOKUP($S45,'AVI CTVT'!$A$2:$G$545,7,0)</f>
        <v>270</v>
      </c>
      <c r="AB45" s="21">
        <f t="shared" si="8"/>
        <v>270</v>
      </c>
      <c r="AD45" s="21">
        <f t="shared" si="17"/>
        <v>4.4364286969950104</v>
      </c>
      <c r="AE45" s="21">
        <f t="shared" si="9"/>
        <v>1.634868608179749</v>
      </c>
    </row>
    <row r="46" spans="1:56" x14ac:dyDescent="0.2">
      <c r="A46" s="50">
        <f t="shared" si="18"/>
        <v>310</v>
      </c>
      <c r="B46" s="51">
        <f t="shared" si="10"/>
        <v>302</v>
      </c>
      <c r="C46" s="52">
        <f t="shared" si="11"/>
        <v>292.52031746153847</v>
      </c>
      <c r="D46" s="53">
        <f t="shared" si="12"/>
        <v>33.049472401108503</v>
      </c>
      <c r="E46" s="20">
        <f t="shared" si="13"/>
        <v>231</v>
      </c>
      <c r="F46" s="54">
        <f t="shared" si="14"/>
        <v>39</v>
      </c>
      <c r="G46" s="52">
        <f t="shared" si="15"/>
        <v>270</v>
      </c>
      <c r="H46" s="55">
        <f t="shared" si="19"/>
        <v>0.74516129032258061</v>
      </c>
      <c r="I46" s="56" t="str">
        <f t="shared" si="20"/>
        <v/>
      </c>
      <c r="J46" s="68">
        <f t="shared" si="21"/>
        <v>0.12580645161290321</v>
      </c>
      <c r="K46" s="56" t="str">
        <f t="shared" si="20"/>
        <v/>
      </c>
      <c r="L46" s="56">
        <f t="shared" si="22"/>
        <v>0.87096774193548387</v>
      </c>
      <c r="M46" s="57" t="str">
        <f t="shared" si="16"/>
        <v/>
      </c>
      <c r="N46" s="49"/>
      <c r="O46" s="21">
        <f t="shared" si="1"/>
        <v>33</v>
      </c>
      <c r="P46" s="21">
        <f t="shared" si="2"/>
        <v>33</v>
      </c>
      <c r="Q46" s="21">
        <f t="shared" si="3"/>
        <v>0.1883212039881883</v>
      </c>
      <c r="R46" s="21" t="str">
        <f t="shared" si="4"/>
        <v>C-C-33</v>
      </c>
      <c r="S46" s="21" t="str">
        <f t="shared" si="5"/>
        <v>C-C-33</v>
      </c>
      <c r="T46" s="21">
        <f>VLOOKUP($R46,'AVI CTVT'!$A$2:$G$545,5,0)</f>
        <v>231</v>
      </c>
      <c r="U46" s="21">
        <f>VLOOKUP($S46,'AVI CTVT'!$A$2:$G$545,5,0)</f>
        <v>231</v>
      </c>
      <c r="V46" s="21">
        <f t="shared" si="6"/>
        <v>231</v>
      </c>
      <c r="W46" s="21">
        <f>VLOOKUP($R46,'AVI CTVT'!$A$2:$G$545,6,0)</f>
        <v>39</v>
      </c>
      <c r="X46" s="21">
        <f>VLOOKUP($S46,'AVI CTVT'!$A$2:$G$545,6,0)</f>
        <v>39</v>
      </c>
      <c r="Y46" s="21">
        <f t="shared" si="7"/>
        <v>39</v>
      </c>
      <c r="Z46" s="21">
        <f>VLOOKUP($R46,'AVI CTVT'!$A$2:$G$545,7,0)</f>
        <v>270</v>
      </c>
      <c r="AA46" s="21">
        <f>VLOOKUP($S46,'AVI CTVT'!$A$2:$G$545,7,0)</f>
        <v>270</v>
      </c>
      <c r="AB46" s="21">
        <f t="shared" si="8"/>
        <v>270</v>
      </c>
      <c r="AD46" s="21">
        <f t="shared" si="17"/>
        <v>4.4364286969950104</v>
      </c>
      <c r="AE46" s="21">
        <f t="shared" si="9"/>
        <v>1.6277500286954536</v>
      </c>
    </row>
    <row r="47" spans="1:56" x14ac:dyDescent="0.2">
      <c r="A47" s="50">
        <f t="shared" si="18"/>
        <v>320</v>
      </c>
      <c r="B47" s="51">
        <f t="shared" si="10"/>
        <v>312</v>
      </c>
      <c r="C47" s="52">
        <f t="shared" si="11"/>
        <v>302.52031746153847</v>
      </c>
      <c r="D47" s="53">
        <f t="shared" si="12"/>
        <v>33.188321203988188</v>
      </c>
      <c r="E47" s="20">
        <f t="shared" si="13"/>
        <v>231</v>
      </c>
      <c r="F47" s="54">
        <f t="shared" si="14"/>
        <v>39</v>
      </c>
      <c r="G47" s="52">
        <f t="shared" si="15"/>
        <v>270</v>
      </c>
      <c r="H47" s="55">
        <f t="shared" si="19"/>
        <v>0.72187500000000004</v>
      </c>
      <c r="I47" s="56" t="str">
        <f t="shared" si="20"/>
        <v/>
      </c>
      <c r="J47" s="68">
        <f t="shared" si="21"/>
        <v>0.121875</v>
      </c>
      <c r="K47" s="56" t="str">
        <f t="shared" si="20"/>
        <v/>
      </c>
      <c r="L47" s="56">
        <f t="shared" si="22"/>
        <v>0.84375</v>
      </c>
      <c r="M47" s="57" t="str">
        <f t="shared" si="16"/>
        <v/>
      </c>
      <c r="N47" s="49"/>
      <c r="O47" s="21">
        <f t="shared" si="1"/>
        <v>33</v>
      </c>
      <c r="P47" s="21">
        <f t="shared" si="2"/>
        <v>33</v>
      </c>
      <c r="Q47" s="21">
        <f t="shared" si="3"/>
        <v>0.31561315575751081</v>
      </c>
      <c r="R47" s="21" t="str">
        <f t="shared" si="4"/>
        <v>C-C-33</v>
      </c>
      <c r="S47" s="21" t="str">
        <f t="shared" si="5"/>
        <v>C-C-33</v>
      </c>
      <c r="T47" s="21">
        <f>VLOOKUP($R47,'AVI CTVT'!$A$2:$G$545,5,0)</f>
        <v>231</v>
      </c>
      <c r="U47" s="21">
        <f>VLOOKUP($S47,'AVI CTVT'!$A$2:$G$545,5,0)</f>
        <v>231</v>
      </c>
      <c r="V47" s="21">
        <f t="shared" si="6"/>
        <v>231</v>
      </c>
      <c r="W47" s="21">
        <f>VLOOKUP($R47,'AVI CTVT'!$A$2:$G$545,6,0)</f>
        <v>39</v>
      </c>
      <c r="X47" s="21">
        <f>VLOOKUP($S47,'AVI CTVT'!$A$2:$G$545,6,0)</f>
        <v>39</v>
      </c>
      <c r="Y47" s="21">
        <f t="shared" si="7"/>
        <v>39</v>
      </c>
      <c r="Z47" s="21">
        <f>VLOOKUP($R47,'AVI CTVT'!$A$2:$G$545,7,0)</f>
        <v>270</v>
      </c>
      <c r="AA47" s="21">
        <f>VLOOKUP($S47,'AVI CTVT'!$A$2:$G$545,7,0)</f>
        <v>270</v>
      </c>
      <c r="AB47" s="21">
        <f t="shared" si="8"/>
        <v>270</v>
      </c>
      <c r="AD47" s="21">
        <f t="shared" si="17"/>
        <v>4.4364286969950104</v>
      </c>
      <c r="AE47" s="21">
        <f t="shared" si="9"/>
        <v>1.6212782026792789</v>
      </c>
    </row>
    <row r="48" spans="1:56" x14ac:dyDescent="0.2">
      <c r="A48" s="50">
        <f t="shared" si="18"/>
        <v>330</v>
      </c>
      <c r="B48" s="51">
        <f t="shared" si="10"/>
        <v>322</v>
      </c>
      <c r="C48" s="52">
        <f t="shared" si="11"/>
        <v>312.52031746153847</v>
      </c>
      <c r="D48" s="53">
        <f t="shared" si="12"/>
        <v>33.315613155757511</v>
      </c>
      <c r="E48" s="20">
        <f t="shared" si="13"/>
        <v>231</v>
      </c>
      <c r="F48" s="54">
        <f t="shared" si="14"/>
        <v>39</v>
      </c>
      <c r="G48" s="52">
        <f t="shared" si="15"/>
        <v>270</v>
      </c>
      <c r="H48" s="55">
        <f t="shared" si="19"/>
        <v>0.7</v>
      </c>
      <c r="I48" s="56" t="str">
        <f t="shared" si="20"/>
        <v/>
      </c>
      <c r="J48" s="68">
        <f t="shared" si="21"/>
        <v>0.11818181818181818</v>
      </c>
      <c r="K48" s="56" t="str">
        <f t="shared" si="20"/>
        <v/>
      </c>
      <c r="L48" s="56">
        <f t="shared" si="22"/>
        <v>0.81818181818181823</v>
      </c>
      <c r="M48" s="57" t="str">
        <f t="shared" si="16"/>
        <v/>
      </c>
      <c r="N48" s="49"/>
      <c r="O48" s="21">
        <f t="shared" si="1"/>
        <v>33</v>
      </c>
      <c r="P48" s="21">
        <f t="shared" si="2"/>
        <v>33</v>
      </c>
      <c r="Q48" s="21">
        <f t="shared" si="3"/>
        <v>0.43257524765762412</v>
      </c>
      <c r="R48" s="21" t="str">
        <f t="shared" si="4"/>
        <v>C-C-33</v>
      </c>
      <c r="S48" s="21" t="str">
        <f t="shared" si="5"/>
        <v>C-C-33</v>
      </c>
      <c r="T48" s="21">
        <f>VLOOKUP($R48,'AVI CTVT'!$A$2:$G$545,5,0)</f>
        <v>231</v>
      </c>
      <c r="U48" s="21">
        <f>VLOOKUP($S48,'AVI CTVT'!$A$2:$G$545,5,0)</f>
        <v>231</v>
      </c>
      <c r="V48" s="21">
        <f t="shared" si="6"/>
        <v>231</v>
      </c>
      <c r="W48" s="21">
        <f>VLOOKUP($R48,'AVI CTVT'!$A$2:$G$545,6,0)</f>
        <v>39</v>
      </c>
      <c r="X48" s="21">
        <f>VLOOKUP($S48,'AVI CTVT'!$A$2:$G$545,6,0)</f>
        <v>39</v>
      </c>
      <c r="Y48" s="21">
        <f t="shared" si="7"/>
        <v>39</v>
      </c>
      <c r="Z48" s="21">
        <f>VLOOKUP($R48,'AVI CTVT'!$A$2:$G$545,7,0)</f>
        <v>270</v>
      </c>
      <c r="AA48" s="21">
        <f>VLOOKUP($S48,'AVI CTVT'!$A$2:$G$545,7,0)</f>
        <v>270</v>
      </c>
      <c r="AB48" s="21">
        <f t="shared" si="8"/>
        <v>270</v>
      </c>
      <c r="AD48" s="21">
        <f t="shared" si="17"/>
        <v>4.4364286969950104</v>
      </c>
      <c r="AE48" s="21">
        <f t="shared" si="9"/>
        <v>1.6153767743413419</v>
      </c>
    </row>
    <row r="49" spans="1:45" x14ac:dyDescent="0.2">
      <c r="A49" s="50">
        <f t="shared" si="18"/>
        <v>340</v>
      </c>
      <c r="B49" s="51">
        <f t="shared" si="10"/>
        <v>332</v>
      </c>
      <c r="C49" s="52">
        <f t="shared" si="11"/>
        <v>322.52031746153847</v>
      </c>
      <c r="D49" s="53">
        <f t="shared" si="12"/>
        <v>33.432575247657624</v>
      </c>
      <c r="E49" s="20">
        <f t="shared" si="13"/>
        <v>231</v>
      </c>
      <c r="F49" s="54">
        <f t="shared" si="14"/>
        <v>39</v>
      </c>
      <c r="G49" s="52">
        <f t="shared" si="15"/>
        <v>270</v>
      </c>
      <c r="H49" s="55">
        <f t="shared" si="19"/>
        <v>0.67941176470588238</v>
      </c>
      <c r="I49" s="56" t="str">
        <f t="shared" si="20"/>
        <v/>
      </c>
      <c r="J49" s="68">
        <f t="shared" si="21"/>
        <v>0.11470588235294117</v>
      </c>
      <c r="K49" s="56" t="str">
        <f t="shared" si="20"/>
        <v/>
      </c>
      <c r="L49" s="56">
        <f t="shared" si="22"/>
        <v>0.79411764705882348</v>
      </c>
      <c r="M49" s="57" t="str">
        <f t="shared" si="16"/>
        <v/>
      </c>
      <c r="N49" s="49"/>
      <c r="O49" s="21">
        <f t="shared" si="1"/>
        <v>33</v>
      </c>
      <c r="P49" s="21">
        <f t="shared" si="2"/>
        <v>33</v>
      </c>
      <c r="Q49" s="21">
        <f t="shared" si="3"/>
        <v>0.54027887753384363</v>
      </c>
      <c r="R49" s="21" t="str">
        <f t="shared" si="4"/>
        <v>C-C-33</v>
      </c>
      <c r="S49" s="21" t="str">
        <f t="shared" si="5"/>
        <v>C-C-33</v>
      </c>
      <c r="T49" s="21">
        <f>VLOOKUP($R49,'AVI CTVT'!$A$2:$G$545,5,0)</f>
        <v>231</v>
      </c>
      <c r="U49" s="21">
        <f>VLOOKUP($S49,'AVI CTVT'!$A$2:$G$545,5,0)</f>
        <v>231</v>
      </c>
      <c r="V49" s="21">
        <f t="shared" si="6"/>
        <v>231</v>
      </c>
      <c r="W49" s="21">
        <f>VLOOKUP($R49,'AVI CTVT'!$A$2:$G$545,6,0)</f>
        <v>39</v>
      </c>
      <c r="X49" s="21">
        <f>VLOOKUP($S49,'AVI CTVT'!$A$2:$G$545,6,0)</f>
        <v>39</v>
      </c>
      <c r="Y49" s="21">
        <f t="shared" si="7"/>
        <v>39</v>
      </c>
      <c r="Z49" s="21">
        <f>VLOOKUP($R49,'AVI CTVT'!$A$2:$G$545,7,0)</f>
        <v>270</v>
      </c>
      <c r="AA49" s="21">
        <f>VLOOKUP($S49,'AVI CTVT'!$A$2:$G$545,7,0)</f>
        <v>270</v>
      </c>
      <c r="AB49" s="21">
        <f t="shared" si="8"/>
        <v>270</v>
      </c>
      <c r="AD49" s="21">
        <f t="shared" si="17"/>
        <v>4.4364286969950104</v>
      </c>
      <c r="AE49" s="21">
        <f t="shared" si="9"/>
        <v>1.6099803587931021</v>
      </c>
    </row>
    <row r="50" spans="1:45" x14ac:dyDescent="0.2">
      <c r="A50" s="50">
        <f t="shared" si="18"/>
        <v>350</v>
      </c>
      <c r="B50" s="51">
        <f t="shared" si="10"/>
        <v>342</v>
      </c>
      <c r="C50" s="52">
        <f t="shared" si="11"/>
        <v>332.52031746153847</v>
      </c>
      <c r="D50" s="53">
        <f t="shared" si="12"/>
        <v>33.540278877533844</v>
      </c>
      <c r="E50" s="20">
        <f t="shared" si="13"/>
        <v>231</v>
      </c>
      <c r="F50" s="54">
        <f t="shared" si="14"/>
        <v>39</v>
      </c>
      <c r="G50" s="52">
        <f t="shared" si="15"/>
        <v>270</v>
      </c>
      <c r="H50" s="55">
        <f t="shared" si="19"/>
        <v>0.66</v>
      </c>
      <c r="I50" s="56" t="str">
        <f t="shared" si="20"/>
        <v/>
      </c>
      <c r="J50" s="68">
        <f t="shared" si="21"/>
        <v>0.11142857142857143</v>
      </c>
      <c r="K50" s="56" t="str">
        <f t="shared" si="20"/>
        <v/>
      </c>
      <c r="L50" s="56">
        <f t="shared" si="22"/>
        <v>0.77142857142857146</v>
      </c>
      <c r="M50" s="57" t="str">
        <f t="shared" si="16"/>
        <v/>
      </c>
      <c r="N50" s="49"/>
      <c r="O50" s="21">
        <f t="shared" si="1"/>
        <v>33</v>
      </c>
      <c r="P50" s="21">
        <f t="shared" si="2"/>
        <v>33</v>
      </c>
      <c r="Q50" s="21">
        <f t="shared" si="3"/>
        <v>0.63966244859450683</v>
      </c>
      <c r="R50" s="21" t="str">
        <f t="shared" si="4"/>
        <v>C-C-33</v>
      </c>
      <c r="S50" s="21" t="str">
        <f t="shared" si="5"/>
        <v>C-C-33</v>
      </c>
      <c r="T50" s="21">
        <f>VLOOKUP($R50,'AVI CTVT'!$A$2:$G$545,5,0)</f>
        <v>231</v>
      </c>
      <c r="U50" s="21">
        <f>VLOOKUP($S50,'AVI CTVT'!$A$2:$G$545,5,0)</f>
        <v>231</v>
      </c>
      <c r="V50" s="21">
        <f t="shared" si="6"/>
        <v>231</v>
      </c>
      <c r="W50" s="21">
        <f>VLOOKUP($R50,'AVI CTVT'!$A$2:$G$545,6,0)</f>
        <v>39</v>
      </c>
      <c r="X50" s="21">
        <f>VLOOKUP($S50,'AVI CTVT'!$A$2:$G$545,6,0)</f>
        <v>39</v>
      </c>
      <c r="Y50" s="21">
        <f t="shared" si="7"/>
        <v>39</v>
      </c>
      <c r="Z50" s="21">
        <f>VLOOKUP($R50,'AVI CTVT'!$A$2:$G$545,7,0)</f>
        <v>270</v>
      </c>
      <c r="AA50" s="21">
        <f>VLOOKUP($S50,'AVI CTVT'!$A$2:$G$545,7,0)</f>
        <v>270</v>
      </c>
      <c r="AB50" s="21">
        <f t="shared" si="8"/>
        <v>270</v>
      </c>
      <c r="AD50" s="21">
        <f t="shared" si="17"/>
        <v>4.4364286969950104</v>
      </c>
      <c r="AE50" s="21">
        <f t="shared" si="9"/>
        <v>1.6050327005530474</v>
      </c>
    </row>
    <row r="51" spans="1:45" x14ac:dyDescent="0.2">
      <c r="A51" s="50">
        <f t="shared" si="18"/>
        <v>360</v>
      </c>
      <c r="B51" s="51">
        <f t="shared" si="10"/>
        <v>352</v>
      </c>
      <c r="C51" s="52">
        <f t="shared" si="11"/>
        <v>342.52031746153847</v>
      </c>
      <c r="D51" s="53">
        <f t="shared" si="12"/>
        <v>33.639662448594507</v>
      </c>
      <c r="E51" s="20">
        <f t="shared" si="13"/>
        <v>231</v>
      </c>
      <c r="F51" s="54">
        <f t="shared" si="14"/>
        <v>39</v>
      </c>
      <c r="G51" s="52">
        <f t="shared" si="15"/>
        <v>270</v>
      </c>
      <c r="H51" s="55">
        <f t="shared" si="19"/>
        <v>0.64166666666666672</v>
      </c>
      <c r="I51" s="56" t="str">
        <f t="shared" si="20"/>
        <v/>
      </c>
      <c r="J51" s="68">
        <f t="shared" si="21"/>
        <v>0.10833333333333334</v>
      </c>
      <c r="K51" s="56" t="str">
        <f t="shared" si="20"/>
        <v/>
      </c>
      <c r="L51" s="56">
        <f t="shared" si="22"/>
        <v>0.75</v>
      </c>
      <c r="M51" s="57" t="str">
        <f t="shared" si="16"/>
        <v/>
      </c>
      <c r="N51" s="49"/>
      <c r="O51" s="21">
        <f t="shared" si="1"/>
        <v>33</v>
      </c>
      <c r="P51" s="21">
        <f t="shared" si="2"/>
        <v>33</v>
      </c>
      <c r="Q51" s="21">
        <f t="shared" si="3"/>
        <v>0.73155031939231208</v>
      </c>
      <c r="R51" s="21" t="str">
        <f t="shared" si="4"/>
        <v>C-C-33</v>
      </c>
      <c r="S51" s="21" t="str">
        <f t="shared" si="5"/>
        <v>C-C-33</v>
      </c>
      <c r="T51" s="21">
        <f>VLOOKUP($R51,'AVI CTVT'!$A$2:$G$545,5,0)</f>
        <v>231</v>
      </c>
      <c r="U51" s="21">
        <f>VLOOKUP($S51,'AVI CTVT'!$A$2:$G$545,5,0)</f>
        <v>231</v>
      </c>
      <c r="V51" s="21">
        <f t="shared" si="6"/>
        <v>231</v>
      </c>
      <c r="W51" s="21">
        <f>VLOOKUP($R51,'AVI CTVT'!$A$2:$G$545,6,0)</f>
        <v>39</v>
      </c>
      <c r="X51" s="21">
        <f>VLOOKUP($S51,'AVI CTVT'!$A$2:$G$545,6,0)</f>
        <v>39</v>
      </c>
      <c r="Y51" s="21">
        <f t="shared" si="7"/>
        <v>39</v>
      </c>
      <c r="Z51" s="21">
        <f>VLOOKUP($R51,'AVI CTVT'!$A$2:$G$545,7,0)</f>
        <v>270</v>
      </c>
      <c r="AA51" s="21">
        <f>VLOOKUP($S51,'AVI CTVT'!$A$2:$G$545,7,0)</f>
        <v>270</v>
      </c>
      <c r="AB51" s="21">
        <f t="shared" si="8"/>
        <v>270</v>
      </c>
      <c r="AD51" s="21">
        <f t="shared" si="17"/>
        <v>4.4364286969950104</v>
      </c>
      <c r="AE51" s="21">
        <f t="shared" si="9"/>
        <v>1.6004851832138443</v>
      </c>
    </row>
    <row r="52" spans="1:45" x14ac:dyDescent="0.2">
      <c r="A52" s="50">
        <f t="shared" si="18"/>
        <v>370</v>
      </c>
      <c r="B52" s="51">
        <f t="shared" si="10"/>
        <v>362</v>
      </c>
      <c r="C52" s="52">
        <f t="shared" si="11"/>
        <v>352.52031746153847</v>
      </c>
      <c r="D52" s="53">
        <f t="shared" si="12"/>
        <v>33.731550319392312</v>
      </c>
      <c r="E52" s="20">
        <f t="shared" si="13"/>
        <v>231</v>
      </c>
      <c r="F52" s="54">
        <f t="shared" si="14"/>
        <v>39</v>
      </c>
      <c r="G52" s="52">
        <f t="shared" si="15"/>
        <v>270</v>
      </c>
      <c r="H52" s="55">
        <f t="shared" si="19"/>
        <v>0.62432432432432428</v>
      </c>
      <c r="I52" s="56" t="str">
        <f t="shared" si="20"/>
        <v/>
      </c>
      <c r="J52" s="68">
        <f t="shared" si="21"/>
        <v>0.10540540540540541</v>
      </c>
      <c r="K52" s="56" t="str">
        <f t="shared" si="20"/>
        <v/>
      </c>
      <c r="L52" s="56">
        <f t="shared" si="22"/>
        <v>0.72972972972972971</v>
      </c>
      <c r="M52" s="57" t="str">
        <f t="shared" si="16"/>
        <v/>
      </c>
      <c r="N52" s="49"/>
      <c r="O52" s="21">
        <f t="shared" si="1"/>
        <v>33</v>
      </c>
      <c r="P52" s="21">
        <f t="shared" si="2"/>
        <v>33</v>
      </c>
      <c r="Q52" s="21">
        <f t="shared" si="3"/>
        <v>0.81666874470751338</v>
      </c>
      <c r="R52" s="21" t="str">
        <f t="shared" si="4"/>
        <v>C-C-33</v>
      </c>
      <c r="S52" s="21" t="str">
        <f t="shared" si="5"/>
        <v>C-C-33</v>
      </c>
      <c r="T52" s="21">
        <f>VLOOKUP($R52,'AVI CTVT'!$A$2:$G$545,5,0)</f>
        <v>231</v>
      </c>
      <c r="U52" s="21">
        <f>VLOOKUP($S52,'AVI CTVT'!$A$2:$G$545,5,0)</f>
        <v>231</v>
      </c>
      <c r="V52" s="21">
        <f t="shared" si="6"/>
        <v>231</v>
      </c>
      <c r="W52" s="21">
        <f>VLOOKUP($R52,'AVI CTVT'!$A$2:$G$545,6,0)</f>
        <v>39</v>
      </c>
      <c r="X52" s="21">
        <f>VLOOKUP($S52,'AVI CTVT'!$A$2:$G$545,6,0)</f>
        <v>39</v>
      </c>
      <c r="Y52" s="21">
        <f t="shared" si="7"/>
        <v>39</v>
      </c>
      <c r="Z52" s="21">
        <f>VLOOKUP($R52,'AVI CTVT'!$A$2:$G$545,7,0)</f>
        <v>270</v>
      </c>
      <c r="AA52" s="21">
        <f>VLOOKUP($S52,'AVI CTVT'!$A$2:$G$545,7,0)</f>
        <v>270</v>
      </c>
      <c r="AB52" s="21">
        <f t="shared" si="8"/>
        <v>270</v>
      </c>
      <c r="AD52" s="21">
        <f t="shared" si="17"/>
        <v>4.4364286969950104</v>
      </c>
      <c r="AE52" s="21">
        <f t="shared" si="9"/>
        <v>1.5962956157152473</v>
      </c>
    </row>
    <row r="53" spans="1:45" x14ac:dyDescent="0.2">
      <c r="A53" s="50">
        <f t="shared" si="18"/>
        <v>380</v>
      </c>
      <c r="B53" s="51">
        <f t="shared" si="10"/>
        <v>372</v>
      </c>
      <c r="C53" s="52">
        <f t="shared" si="11"/>
        <v>362.52031746153847</v>
      </c>
      <c r="D53" s="53">
        <f t="shared" si="12"/>
        <v>33.816668744707513</v>
      </c>
      <c r="E53" s="20">
        <f t="shared" si="13"/>
        <v>231</v>
      </c>
      <c r="F53" s="54">
        <f t="shared" si="14"/>
        <v>39</v>
      </c>
      <c r="G53" s="52">
        <f t="shared" si="15"/>
        <v>270</v>
      </c>
      <c r="H53" s="55">
        <f t="shared" si="19"/>
        <v>0.60789473684210527</v>
      </c>
      <c r="I53" s="56" t="str">
        <f t="shared" si="20"/>
        <v/>
      </c>
      <c r="J53" s="68">
        <f t="shared" si="21"/>
        <v>0.10263157894736842</v>
      </c>
      <c r="K53" s="56" t="str">
        <f t="shared" si="20"/>
        <v/>
      </c>
      <c r="L53" s="56">
        <f t="shared" si="22"/>
        <v>0.71052631578947367</v>
      </c>
      <c r="M53" s="57" t="str">
        <f t="shared" si="16"/>
        <v/>
      </c>
      <c r="N53" s="49"/>
      <c r="O53" s="21">
        <f t="shared" si="1"/>
        <v>33</v>
      </c>
      <c r="P53" s="21">
        <f t="shared" si="2"/>
        <v>33</v>
      </c>
      <c r="Q53" s="21">
        <f t="shared" si="3"/>
        <v>0.89565932774232948</v>
      </c>
      <c r="R53" s="21" t="str">
        <f t="shared" si="4"/>
        <v>C-C-33</v>
      </c>
      <c r="S53" s="21" t="str">
        <f t="shared" si="5"/>
        <v>C-C-33</v>
      </c>
      <c r="T53" s="21">
        <f>VLOOKUP($R53,'AVI CTVT'!$A$2:$G$545,5,0)</f>
        <v>231</v>
      </c>
      <c r="U53" s="21">
        <f>VLOOKUP($S53,'AVI CTVT'!$A$2:$G$545,5,0)</f>
        <v>231</v>
      </c>
      <c r="V53" s="21">
        <f t="shared" si="6"/>
        <v>231</v>
      </c>
      <c r="W53" s="21">
        <f>VLOOKUP($R53,'AVI CTVT'!$A$2:$G$545,6,0)</f>
        <v>39</v>
      </c>
      <c r="X53" s="21">
        <f>VLOOKUP($S53,'AVI CTVT'!$A$2:$G$545,6,0)</f>
        <v>39</v>
      </c>
      <c r="Y53" s="21">
        <f t="shared" si="7"/>
        <v>39</v>
      </c>
      <c r="Z53" s="21">
        <f>VLOOKUP($R53,'AVI CTVT'!$A$2:$G$545,7,0)</f>
        <v>270</v>
      </c>
      <c r="AA53" s="21">
        <f>VLOOKUP($S53,'AVI CTVT'!$A$2:$G$545,7,0)</f>
        <v>270</v>
      </c>
      <c r="AB53" s="21">
        <f t="shared" si="8"/>
        <v>270</v>
      </c>
      <c r="AD53" s="21">
        <f t="shared" si="17"/>
        <v>4.4364286969950104</v>
      </c>
      <c r="AE53" s="21">
        <f t="shared" si="9"/>
        <v>1.5924272380238056</v>
      </c>
    </row>
    <row r="54" spans="1:45" x14ac:dyDescent="0.2">
      <c r="A54" s="50">
        <f t="shared" si="18"/>
        <v>390</v>
      </c>
      <c r="B54" s="51">
        <f t="shared" si="10"/>
        <v>382</v>
      </c>
      <c r="C54" s="52">
        <f t="shared" si="11"/>
        <v>372.52031746153847</v>
      </c>
      <c r="D54" s="53">
        <f t="shared" si="12"/>
        <v>33.895659327742329</v>
      </c>
      <c r="E54" s="20">
        <f t="shared" si="13"/>
        <v>231</v>
      </c>
      <c r="F54" s="54">
        <f t="shared" si="14"/>
        <v>39</v>
      </c>
      <c r="G54" s="52">
        <f t="shared" si="15"/>
        <v>270</v>
      </c>
      <c r="H54" s="55">
        <f t="shared" si="19"/>
        <v>0.59230769230769231</v>
      </c>
      <c r="I54" s="56" t="str">
        <f t="shared" si="20"/>
        <v/>
      </c>
      <c r="J54" s="68">
        <f t="shared" si="21"/>
        <v>0.1</v>
      </c>
      <c r="K54" s="56" t="str">
        <f t="shared" si="20"/>
        <v/>
      </c>
      <c r="L54" s="56">
        <f t="shared" si="22"/>
        <v>0.69230769230769229</v>
      </c>
      <c r="M54" s="57" t="str">
        <f t="shared" si="16"/>
        <v/>
      </c>
      <c r="N54" s="49"/>
      <c r="O54" s="21">
        <f t="shared" si="1"/>
        <v>33</v>
      </c>
      <c r="P54" s="21">
        <f t="shared" si="2"/>
        <v>33</v>
      </c>
      <c r="Q54" s="21">
        <f t="shared" si="3"/>
        <v>0.96909040792386492</v>
      </c>
      <c r="R54" s="21" t="str">
        <f t="shared" si="4"/>
        <v>C-C-33</v>
      </c>
      <c r="S54" s="21" t="str">
        <f t="shared" si="5"/>
        <v>C-C-33</v>
      </c>
      <c r="T54" s="21">
        <f>VLOOKUP($R54,'AVI CTVT'!$A$2:$G$545,5,0)</f>
        <v>231</v>
      </c>
      <c r="U54" s="21">
        <f>VLOOKUP($S54,'AVI CTVT'!$A$2:$G$545,5,0)</f>
        <v>231</v>
      </c>
      <c r="V54" s="21">
        <f t="shared" si="6"/>
        <v>231</v>
      </c>
      <c r="W54" s="21">
        <f>VLOOKUP($R54,'AVI CTVT'!$A$2:$G$545,6,0)</f>
        <v>39</v>
      </c>
      <c r="X54" s="21">
        <f>VLOOKUP($S54,'AVI CTVT'!$A$2:$G$545,6,0)</f>
        <v>39</v>
      </c>
      <c r="Y54" s="21">
        <f t="shared" si="7"/>
        <v>39</v>
      </c>
      <c r="Z54" s="21">
        <f>VLOOKUP($R54,'AVI CTVT'!$A$2:$G$545,7,0)</f>
        <v>270</v>
      </c>
      <c r="AA54" s="21">
        <f>VLOOKUP($S54,'AVI CTVT'!$A$2:$G$545,7,0)</f>
        <v>270</v>
      </c>
      <c r="AB54" s="21">
        <f t="shared" si="8"/>
        <v>270</v>
      </c>
      <c r="AD54" s="21">
        <f t="shared" si="17"/>
        <v>4.4364286969950104</v>
      </c>
      <c r="AE54" s="21">
        <f t="shared" si="9"/>
        <v>1.5888479019988815</v>
      </c>
    </row>
    <row r="55" spans="1:45" x14ac:dyDescent="0.2">
      <c r="A55" s="50">
        <f t="shared" si="18"/>
        <v>400</v>
      </c>
      <c r="B55" s="51">
        <f t="shared" si="10"/>
        <v>392</v>
      </c>
      <c r="C55" s="52">
        <f t="shared" si="11"/>
        <v>382.52031746153847</v>
      </c>
      <c r="D55" s="53">
        <f t="shared" si="12"/>
        <v>33.969090407923865</v>
      </c>
      <c r="E55" s="20">
        <f t="shared" si="13"/>
        <v>231</v>
      </c>
      <c r="F55" s="54">
        <f t="shared" si="14"/>
        <v>39</v>
      </c>
      <c r="G55" s="52">
        <f t="shared" si="15"/>
        <v>270</v>
      </c>
      <c r="H55" s="55">
        <f t="shared" si="19"/>
        <v>0.57750000000000001</v>
      </c>
      <c r="I55" s="56" t="str">
        <f t="shared" si="20"/>
        <v/>
      </c>
      <c r="J55" s="68">
        <f t="shared" si="21"/>
        <v>9.7500000000000003E-2</v>
      </c>
      <c r="K55" s="56" t="str">
        <f t="shared" si="20"/>
        <v/>
      </c>
      <c r="L55" s="56">
        <f t="shared" si="22"/>
        <v>0.67500000000000004</v>
      </c>
      <c r="M55" s="57" t="str">
        <f t="shared" si="16"/>
        <v/>
      </c>
      <c r="N55" s="49"/>
      <c r="O55" s="21">
        <f t="shared" si="1"/>
        <v>33</v>
      </c>
      <c r="P55" s="21">
        <f t="shared" si="2"/>
        <v>33</v>
      </c>
      <c r="Q55" s="21">
        <f t="shared" si="3"/>
        <v>1</v>
      </c>
      <c r="R55" s="21" t="str">
        <f t="shared" si="4"/>
        <v>C-C-33</v>
      </c>
      <c r="S55" s="21" t="str">
        <f t="shared" si="5"/>
        <v>C-C-33</v>
      </c>
      <c r="T55" s="21">
        <f>VLOOKUP($R55,'AVI CTVT'!$A$2:$G$545,5,0)</f>
        <v>231</v>
      </c>
      <c r="U55" s="21">
        <f>VLOOKUP($S55,'AVI CTVT'!$A$2:$G$545,5,0)</f>
        <v>231</v>
      </c>
      <c r="V55" s="21">
        <f t="shared" si="6"/>
        <v>231</v>
      </c>
      <c r="W55" s="21">
        <f>VLOOKUP($R55,'AVI CTVT'!$A$2:$G$545,6,0)</f>
        <v>39</v>
      </c>
      <c r="X55" s="21">
        <f>VLOOKUP($S55,'AVI CTVT'!$A$2:$G$545,6,0)</f>
        <v>39</v>
      </c>
      <c r="Y55" s="21">
        <f t="shared" si="7"/>
        <v>39</v>
      </c>
      <c r="Z55" s="21">
        <f>VLOOKUP($R55,'AVI CTVT'!$A$2:$G$545,7,0)</f>
        <v>270</v>
      </c>
      <c r="AA55" s="21">
        <f>VLOOKUP($S55,'AVI CTVT'!$A$2:$G$545,7,0)</f>
        <v>270</v>
      </c>
      <c r="AB55" s="21">
        <f t="shared" si="8"/>
        <v>270</v>
      </c>
      <c r="AD55" s="21">
        <f t="shared" si="17"/>
        <v>4.4364286969950104</v>
      </c>
      <c r="AE55" s="21">
        <f t="shared" si="9"/>
        <v>1.5855293930100709</v>
      </c>
    </row>
    <row r="56" spans="1:45" x14ac:dyDescent="0.2">
      <c r="A56" s="50">
        <f t="shared" si="18"/>
        <v>410</v>
      </c>
      <c r="B56" s="51">
        <f t="shared" si="10"/>
        <v>402</v>
      </c>
      <c r="C56" s="52">
        <f t="shared" si="11"/>
        <v>392.52031746153847</v>
      </c>
      <c r="D56" s="53">
        <f t="shared" si="12"/>
        <v>34.037466731095734</v>
      </c>
      <c r="E56" s="20">
        <f t="shared" si="13"/>
        <v>231</v>
      </c>
      <c r="F56" s="54">
        <f t="shared" si="14"/>
        <v>39</v>
      </c>
      <c r="G56" s="52">
        <f t="shared" si="15"/>
        <v>270</v>
      </c>
      <c r="H56" s="55">
        <f t="shared" si="19"/>
        <v>0.56341463414634141</v>
      </c>
      <c r="I56" s="56" t="str">
        <f t="shared" si="20"/>
        <v/>
      </c>
      <c r="J56" s="68">
        <f t="shared" si="21"/>
        <v>9.5121951219512196E-2</v>
      </c>
      <c r="K56" s="56" t="str">
        <f t="shared" si="20"/>
        <v/>
      </c>
      <c r="L56" s="56">
        <f t="shared" si="22"/>
        <v>0.65853658536585369</v>
      </c>
      <c r="M56" s="57" t="str">
        <f t="shared" si="16"/>
        <v/>
      </c>
      <c r="N56" s="49"/>
      <c r="O56" s="21">
        <f t="shared" si="1"/>
        <v>33</v>
      </c>
      <c r="P56" s="21">
        <f t="shared" si="2"/>
        <v>33</v>
      </c>
      <c r="Q56" s="21">
        <f t="shared" si="3"/>
        <v>1</v>
      </c>
      <c r="R56" s="21" t="str">
        <f t="shared" si="4"/>
        <v>C-C-33</v>
      </c>
      <c r="S56" s="21" t="str">
        <f t="shared" si="5"/>
        <v>C-C-33</v>
      </c>
      <c r="T56" s="21">
        <f>VLOOKUP($R56,'AVI CTVT'!$A$2:$G$545,5,0)</f>
        <v>231</v>
      </c>
      <c r="U56" s="21">
        <f>VLOOKUP($S56,'AVI CTVT'!$A$2:$G$545,5,0)</f>
        <v>231</v>
      </c>
      <c r="V56" s="21">
        <f t="shared" si="6"/>
        <v>231</v>
      </c>
      <c r="W56" s="21">
        <f>VLOOKUP($R56,'AVI CTVT'!$A$2:$G$545,6,0)</f>
        <v>39</v>
      </c>
      <c r="X56" s="21">
        <f>VLOOKUP($S56,'AVI CTVT'!$A$2:$G$545,6,0)</f>
        <v>39</v>
      </c>
      <c r="Y56" s="21">
        <f t="shared" si="7"/>
        <v>39</v>
      </c>
      <c r="Z56" s="21">
        <f>VLOOKUP($R56,'AVI CTVT'!$A$2:$G$545,7,0)</f>
        <v>270</v>
      </c>
      <c r="AA56" s="21">
        <f>VLOOKUP($S56,'AVI CTVT'!$A$2:$G$545,7,0)</f>
        <v>270</v>
      </c>
      <c r="AB56" s="21">
        <f t="shared" si="8"/>
        <v>270</v>
      </c>
      <c r="AD56" s="21">
        <f t="shared" si="17"/>
        <v>4.4364286969950104</v>
      </c>
      <c r="AE56" s="21">
        <f t="shared" si="9"/>
        <v>1.5824468653073602</v>
      </c>
    </row>
    <row r="57" spans="1:45" ht="13.5" thickBot="1" x14ac:dyDescent="0.25">
      <c r="A57" s="59">
        <f t="shared" si="18"/>
        <v>420</v>
      </c>
      <c r="B57" s="60">
        <f t="shared" si="10"/>
        <v>412</v>
      </c>
      <c r="C57" s="61">
        <f t="shared" si="11"/>
        <v>402.52031746153847</v>
      </c>
      <c r="D57" s="62">
        <f t="shared" si="12"/>
        <v>34.101237686271269</v>
      </c>
      <c r="E57" s="63">
        <f t="shared" si="13"/>
        <v>231</v>
      </c>
      <c r="F57" s="64">
        <f t="shared" si="14"/>
        <v>39</v>
      </c>
      <c r="G57" s="61">
        <f t="shared" si="15"/>
        <v>270</v>
      </c>
      <c r="H57" s="65">
        <f t="shared" si="19"/>
        <v>0.55000000000000004</v>
      </c>
      <c r="I57" s="66" t="str">
        <f t="shared" si="20"/>
        <v/>
      </c>
      <c r="J57" s="70">
        <f t="shared" si="21"/>
        <v>9.285714285714286E-2</v>
      </c>
      <c r="K57" s="66" t="str">
        <f t="shared" si="20"/>
        <v/>
      </c>
      <c r="L57" s="66">
        <f t="shared" si="22"/>
        <v>0.6428571428571429</v>
      </c>
      <c r="M57" s="67" t="str">
        <f t="shared" si="16"/>
        <v/>
      </c>
      <c r="N57" s="49"/>
    </row>
    <row r="58" spans="1:45" x14ac:dyDescent="0.2">
      <c r="I58" s="68"/>
      <c r="K58" s="68"/>
      <c r="M58" s="68"/>
    </row>
    <row r="59" spans="1:45" ht="24" customHeight="1" x14ac:dyDescent="0.2">
      <c r="A59" s="81" t="s">
        <v>16</v>
      </c>
      <c r="B59" s="82"/>
      <c r="C59" s="82"/>
      <c r="D59" s="82"/>
      <c r="E59" s="82"/>
      <c r="F59" s="82"/>
      <c r="G59" s="82"/>
      <c r="H59" s="82"/>
      <c r="I59" s="82"/>
      <c r="J59" s="82"/>
      <c r="K59" s="82"/>
      <c r="L59" s="82"/>
      <c r="M59" s="82"/>
      <c r="N59" s="8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row>
    <row r="60" spans="1:45" ht="29.1" customHeight="1" x14ac:dyDescent="0.2">
      <c r="A60" s="81" t="s">
        <v>17</v>
      </c>
      <c r="B60" s="82"/>
      <c r="C60" s="82"/>
      <c r="D60" s="82"/>
      <c r="E60" s="82"/>
      <c r="F60" s="82"/>
      <c r="G60" s="82"/>
      <c r="H60" s="82"/>
      <c r="I60" s="82"/>
      <c r="J60" s="82"/>
      <c r="K60" s="82"/>
      <c r="L60" s="82"/>
      <c r="M60" s="82"/>
      <c r="N60" s="82"/>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row>
    <row r="61" spans="1:45" ht="42" customHeight="1" x14ac:dyDescent="0.2">
      <c r="A61" s="81" t="s">
        <v>15</v>
      </c>
      <c r="B61" s="82"/>
      <c r="C61" s="82"/>
      <c r="D61" s="82"/>
      <c r="E61" s="82"/>
      <c r="F61" s="82"/>
      <c r="G61" s="82"/>
      <c r="H61" s="82"/>
      <c r="I61" s="82"/>
      <c r="J61" s="82"/>
      <c r="K61" s="82"/>
      <c r="L61" s="82"/>
      <c r="M61" s="82"/>
      <c r="N61" s="82"/>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row>
    <row r="62" spans="1:45" ht="42" customHeight="1" x14ac:dyDescent="0.2">
      <c r="A62" s="84" t="s">
        <v>11</v>
      </c>
      <c r="B62" s="82"/>
      <c r="C62" s="82"/>
      <c r="D62" s="82"/>
      <c r="E62" s="82"/>
      <c r="F62" s="82"/>
      <c r="G62" s="82"/>
      <c r="H62" s="82"/>
      <c r="I62" s="82"/>
      <c r="J62" s="82"/>
      <c r="K62" s="82"/>
      <c r="L62" s="82"/>
      <c r="M62" s="82"/>
      <c r="N62" s="82"/>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row>
    <row r="63" spans="1:45" ht="12.75" customHeight="1" x14ac:dyDescent="0.2"/>
  </sheetData>
  <mergeCells count="25">
    <mergeCell ref="A59:AS59"/>
    <mergeCell ref="A60:AS60"/>
    <mergeCell ref="A61:AS61"/>
    <mergeCell ref="A62:AS62"/>
    <mergeCell ref="A1:M1"/>
    <mergeCell ref="E5:F5"/>
    <mergeCell ref="E6:F6"/>
    <mergeCell ref="E7:F7"/>
    <mergeCell ref="E8:F8"/>
    <mergeCell ref="A6:C6"/>
    <mergeCell ref="A7:C7"/>
    <mergeCell ref="A8:C8"/>
    <mergeCell ref="A10:C10"/>
    <mergeCell ref="A9:B9"/>
    <mergeCell ref="E9:G9"/>
    <mergeCell ref="A2:AR2"/>
    <mergeCell ref="A3:AR3"/>
    <mergeCell ref="A5:C5"/>
    <mergeCell ref="H14:M14"/>
    <mergeCell ref="H15:I15"/>
    <mergeCell ref="J15:K15"/>
    <mergeCell ref="L15:M15"/>
    <mergeCell ref="E14:G14"/>
    <mergeCell ref="A11:C11"/>
    <mergeCell ref="A12:C12"/>
  </mergeCells>
  <phoneticPr fontId="3" type="noConversion"/>
  <dataValidations count="5">
    <dataValidation type="whole" operator="greaterThan" allowBlank="1" showInputMessage="1" showErrorMessage="1" sqref="D12">
      <formula1>0</formula1>
    </dataValidation>
    <dataValidation type="list" allowBlank="1" showInputMessage="1" showErrorMessage="1" sqref="D7">
      <formula1>$AM$16:$AM$27</formula1>
    </dataValidation>
    <dataValidation type="list" allowBlank="1" showInputMessage="1" showErrorMessage="1" sqref="D8">
      <formula1>$AK$16:$AK$19</formula1>
    </dataValidation>
    <dataValidation type="list" allowBlank="1" showInputMessage="1" showErrorMessage="1" sqref="D6">
      <formula1>$AI$24:$AI$27</formula1>
    </dataValidation>
    <dataValidation type="list" allowBlank="1" showInputMessage="1" showErrorMessage="1" sqref="D5">
      <formula1>$AI$33:$AI$36</formula1>
    </dataValidation>
  </dataValidations>
  <pageMargins left="1.1811023622047245" right="0.78740157480314965" top="0.39370078740157483" bottom="0.39370078740157483" header="0" footer="0"/>
  <pageSetup paperSize="5" scale="61" orientation="landscape" horizontalDpi="4294967292" verticalDpi="4294967292"/>
  <headerFooter alignWithMargins="0"/>
  <colBreaks count="1" manualBreakCount="1">
    <brk id="21"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3"/>
  <sheetViews>
    <sheetView topLeftCell="A2" zoomScaleNormal="100" workbookViewId="0">
      <selection activeCell="BC38" sqref="BC38"/>
    </sheetView>
  </sheetViews>
  <sheetFormatPr defaultColWidth="11" defaultRowHeight="12.75" x14ac:dyDescent="0.2"/>
  <cols>
    <col min="1" max="1" width="4.75" style="21" bestFit="1" customWidth="1"/>
    <col min="2" max="2" width="5.875" style="21" bestFit="1" customWidth="1"/>
    <col min="3" max="4" width="6.25" style="21" bestFit="1" customWidth="1"/>
    <col min="5" max="5" width="7.625" style="21" bestFit="1" customWidth="1"/>
    <col min="6" max="6" width="8.125" style="21" bestFit="1" customWidth="1"/>
    <col min="7" max="7" width="7" style="21" bestFit="1" customWidth="1"/>
    <col min="8" max="8" width="8.625" style="21" bestFit="1" customWidth="1"/>
    <col min="9" max="9" width="2" style="21" customWidth="1"/>
    <col min="10" max="10" width="8.625" style="21" bestFit="1" customWidth="1"/>
    <col min="11" max="11" width="2" style="21" customWidth="1"/>
    <col min="12" max="12" width="9.375" style="21" customWidth="1"/>
    <col min="13" max="13" width="2" style="21" customWidth="1"/>
    <col min="14" max="14" width="11" style="21"/>
    <col min="15" max="15" width="6.875" style="21" hidden="1" customWidth="1"/>
    <col min="16" max="16" width="6.75" style="21" hidden="1" customWidth="1"/>
    <col min="17" max="17" width="12" style="21" hidden="1" customWidth="1"/>
    <col min="18" max="18" width="7.625" style="21" hidden="1" customWidth="1"/>
    <col min="19" max="20" width="7.875" style="21" hidden="1" customWidth="1"/>
    <col min="21" max="21" width="8.125" style="21" hidden="1" customWidth="1"/>
    <col min="22" max="22" width="12" style="21" hidden="1" customWidth="1"/>
    <col min="23" max="23" width="8" style="21" hidden="1" customWidth="1"/>
    <col min="24" max="24" width="8.25" style="21" hidden="1" customWidth="1"/>
    <col min="25" max="25" width="12" style="21" hidden="1" customWidth="1"/>
    <col min="26" max="26" width="7.75" style="21" hidden="1" customWidth="1"/>
    <col min="27" max="27" width="8" style="21" hidden="1" customWidth="1"/>
    <col min="28" max="28" width="12" style="21" hidden="1" customWidth="1"/>
    <col min="29" max="29" width="10.75" style="21" hidden="1" customWidth="1"/>
    <col min="30" max="31" width="12" style="21" hidden="1" customWidth="1"/>
    <col min="32" max="32" width="10.75" style="21" hidden="1" customWidth="1"/>
    <col min="33" max="33" width="8" style="21" hidden="1" customWidth="1"/>
    <col min="34" max="34" width="10" style="21" hidden="1" customWidth="1"/>
    <col min="35" max="35" width="11.625" style="21" hidden="1" customWidth="1"/>
    <col min="36" max="36" width="13.625" style="21" hidden="1" customWidth="1"/>
    <col min="37" max="37" width="9.75" style="21" hidden="1" customWidth="1"/>
    <col min="38" max="38" width="10.625" style="21" hidden="1" customWidth="1"/>
    <col min="39" max="39" width="6.625" style="21" hidden="1" customWidth="1"/>
    <col min="40" max="40" width="14.375" style="21" hidden="1" customWidth="1"/>
    <col min="41" max="42" width="5.25" style="21" hidden="1" customWidth="1"/>
    <col min="43" max="43" width="4.125" style="21" hidden="1" customWidth="1"/>
    <col min="44" max="44" width="10.75" style="21" customWidth="1"/>
    <col min="45" max="16384" width="11" style="21"/>
  </cols>
  <sheetData>
    <row r="1" spans="1:44" ht="15" x14ac:dyDescent="0.2">
      <c r="A1" s="87" t="s">
        <v>3</v>
      </c>
      <c r="B1" s="85"/>
      <c r="C1" s="85"/>
      <c r="D1" s="85"/>
      <c r="E1" s="85"/>
      <c r="F1" s="85"/>
      <c r="G1" s="85"/>
      <c r="H1" s="85"/>
      <c r="I1" s="85"/>
      <c r="J1" s="85"/>
      <c r="K1" s="85"/>
      <c r="L1" s="85"/>
      <c r="M1" s="85"/>
    </row>
    <row r="2" spans="1:44" ht="15" x14ac:dyDescent="0.2">
      <c r="A2" s="22" t="s">
        <v>84</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row>
    <row r="3" spans="1:44" x14ac:dyDescent="0.2">
      <c r="A3" s="71" t="s">
        <v>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row>
    <row r="5" spans="1:44" ht="15" x14ac:dyDescent="0.25">
      <c r="A5" s="72" t="s">
        <v>628</v>
      </c>
      <c r="B5" s="72"/>
      <c r="C5" s="72"/>
      <c r="D5" s="15" t="s">
        <v>378</v>
      </c>
      <c r="E5" s="72" t="str">
        <f>VLOOKUP(D5,AI33:AJ36,2,0)</f>
        <v>76-100% Conifer</v>
      </c>
      <c r="F5" s="72"/>
      <c r="G5" s="23"/>
      <c r="H5" s="23"/>
      <c r="AG5" s="21">
        <v>2</v>
      </c>
      <c r="AH5" s="21">
        <v>3</v>
      </c>
      <c r="AI5" s="21">
        <v>4</v>
      </c>
      <c r="AJ5" s="21">
        <v>5</v>
      </c>
      <c r="AK5" s="21">
        <v>6</v>
      </c>
      <c r="AL5" s="21">
        <v>7</v>
      </c>
      <c r="AM5" s="21">
        <v>8</v>
      </c>
      <c r="AN5" s="21">
        <v>9</v>
      </c>
      <c r="AO5" s="21">
        <v>10</v>
      </c>
      <c r="AP5" s="21">
        <v>11</v>
      </c>
      <c r="AQ5" s="21">
        <v>12</v>
      </c>
    </row>
    <row r="6" spans="1:44" ht="15" x14ac:dyDescent="0.25">
      <c r="A6" s="72" t="s">
        <v>629</v>
      </c>
      <c r="B6" s="72"/>
      <c r="C6" s="72"/>
      <c r="D6" s="15" t="s">
        <v>378</v>
      </c>
      <c r="E6" s="72" t="str">
        <f>VLOOKUP(D6,AI24:AJ27,2,0)</f>
        <v>51-70%</v>
      </c>
      <c r="F6" s="72"/>
      <c r="G6" s="23"/>
      <c r="H6" s="23"/>
      <c r="AG6" s="21" t="s">
        <v>80</v>
      </c>
      <c r="AH6" s="21" t="s">
        <v>81</v>
      </c>
      <c r="AI6" s="21" t="s">
        <v>82</v>
      </c>
      <c r="AJ6" s="21" t="s">
        <v>83</v>
      </c>
      <c r="AK6" s="21" t="s">
        <v>363</v>
      </c>
      <c r="AL6" s="21" t="s">
        <v>364</v>
      </c>
      <c r="AM6" s="21" t="s">
        <v>365</v>
      </c>
      <c r="AN6" s="21" t="s">
        <v>366</v>
      </c>
      <c r="AO6" s="21" t="s">
        <v>368</v>
      </c>
      <c r="AP6" s="21" t="s">
        <v>369</v>
      </c>
      <c r="AQ6" s="21" t="s">
        <v>367</v>
      </c>
    </row>
    <row r="7" spans="1:44" ht="15" x14ac:dyDescent="0.25">
      <c r="A7" s="72" t="s">
        <v>714</v>
      </c>
      <c r="B7" s="72"/>
      <c r="C7" s="72"/>
      <c r="D7" s="15" t="s">
        <v>740</v>
      </c>
      <c r="E7" s="72" t="str">
        <f>VLOOKUP(D7,AM16:AN27,2,0)</f>
        <v>White spruce</v>
      </c>
      <c r="F7" s="72"/>
      <c r="G7" s="23"/>
      <c r="H7" s="23"/>
      <c r="AG7" s="21">
        <f t="shared" ref="AG7:AQ7" si="0">VLOOKUP($D$7,htagecoeffs,AG5,0)</f>
        <v>1</v>
      </c>
      <c r="AH7" s="21">
        <f t="shared" si="0"/>
        <v>0</v>
      </c>
      <c r="AI7" s="21">
        <f t="shared" si="0"/>
        <v>4.4435000000000002E-2</v>
      </c>
      <c r="AJ7" s="21">
        <f t="shared" si="0"/>
        <v>11.381717999999999</v>
      </c>
      <c r="AK7" s="21">
        <f t="shared" si="0"/>
        <v>-1.9443250000000001</v>
      </c>
      <c r="AL7" s="21">
        <f t="shared" si="0"/>
        <v>6.728764</v>
      </c>
      <c r="AM7" s="21">
        <f t="shared" si="0"/>
        <v>0</v>
      </c>
      <c r="AN7" s="21">
        <f t="shared" si="0"/>
        <v>0</v>
      </c>
      <c r="AO7" s="21">
        <f t="shared" si="0"/>
        <v>0</v>
      </c>
      <c r="AP7" s="21">
        <f t="shared" si="0"/>
        <v>0</v>
      </c>
      <c r="AQ7" s="21">
        <f t="shared" si="0"/>
        <v>0</v>
      </c>
    </row>
    <row r="8" spans="1:44" ht="15" x14ac:dyDescent="0.25">
      <c r="A8" s="72" t="s">
        <v>271</v>
      </c>
      <c r="B8" s="72"/>
      <c r="C8" s="86"/>
      <c r="D8" s="15">
        <v>16</v>
      </c>
      <c r="E8" s="72" t="s">
        <v>701</v>
      </c>
      <c r="F8" s="72"/>
      <c r="G8" s="23"/>
      <c r="H8" s="23"/>
    </row>
    <row r="9" spans="1:44" x14ac:dyDescent="0.2">
      <c r="A9" s="72" t="s">
        <v>681</v>
      </c>
      <c r="B9" s="72"/>
      <c r="C9" s="72"/>
      <c r="D9" s="21">
        <f>VLOOKUP(D7,yrs2stmp!$A$2:$B$13,2,0)</f>
        <v>8</v>
      </c>
      <c r="E9" s="72" t="s">
        <v>685</v>
      </c>
      <c r="F9" s="72"/>
      <c r="G9" s="23"/>
      <c r="H9" s="23"/>
      <c r="AG9" s="21">
        <f>D8-1.3</f>
        <v>14.7</v>
      </c>
    </row>
    <row r="10" spans="1:44" x14ac:dyDescent="0.2">
      <c r="A10" s="72" t="s">
        <v>682</v>
      </c>
      <c r="B10" s="72"/>
      <c r="C10" s="72"/>
      <c r="D10" s="24">
        <f>D9+AG21+AH21/D8</f>
        <v>16.5526835625</v>
      </c>
      <c r="E10" s="72" t="s">
        <v>685</v>
      </c>
      <c r="F10" s="72"/>
      <c r="G10" s="23"/>
      <c r="H10" s="23"/>
    </row>
    <row r="11" spans="1:44" ht="15" x14ac:dyDescent="0.25">
      <c r="A11" s="72" t="s">
        <v>683</v>
      </c>
      <c r="B11" s="72"/>
      <c r="C11" s="72"/>
      <c r="D11" s="15">
        <v>10</v>
      </c>
      <c r="E11" s="72" t="s">
        <v>685</v>
      </c>
      <c r="F11" s="72"/>
      <c r="G11" s="23"/>
      <c r="H11" s="23"/>
    </row>
    <row r="12" spans="1:44" x14ac:dyDescent="0.2">
      <c r="E12" s="88"/>
      <c r="F12" s="72"/>
      <c r="G12" s="23"/>
      <c r="H12" s="23"/>
    </row>
    <row r="14" spans="1:44" x14ac:dyDescent="0.2">
      <c r="A14" s="25" t="s">
        <v>689</v>
      </c>
      <c r="B14" s="26" t="s">
        <v>691</v>
      </c>
      <c r="C14" s="26" t="s">
        <v>693</v>
      </c>
      <c r="D14" s="27"/>
      <c r="E14" s="73" t="s">
        <v>678</v>
      </c>
      <c r="F14" s="74"/>
      <c r="G14" s="74"/>
      <c r="H14" s="73" t="s">
        <v>86</v>
      </c>
      <c r="I14" s="74"/>
      <c r="J14" s="74"/>
      <c r="K14" s="74"/>
      <c r="L14" s="74"/>
      <c r="M14" s="75"/>
      <c r="N14" s="28"/>
    </row>
    <row r="15" spans="1:44" x14ac:dyDescent="0.2">
      <c r="A15" s="29" t="s">
        <v>690</v>
      </c>
      <c r="B15" s="28" t="s">
        <v>690</v>
      </c>
      <c r="C15" s="30" t="s">
        <v>694</v>
      </c>
      <c r="D15" s="31" t="s">
        <v>680</v>
      </c>
      <c r="E15" s="29" t="s">
        <v>675</v>
      </c>
      <c r="F15" s="28" t="s">
        <v>676</v>
      </c>
      <c r="G15" s="28" t="s">
        <v>677</v>
      </c>
      <c r="H15" s="76" t="s">
        <v>675</v>
      </c>
      <c r="I15" s="77"/>
      <c r="J15" s="78" t="s">
        <v>676</v>
      </c>
      <c r="K15" s="79"/>
      <c r="L15" s="78" t="s">
        <v>677</v>
      </c>
      <c r="M15" s="80"/>
      <c r="N15" s="28"/>
      <c r="O15" s="21" t="s">
        <v>626</v>
      </c>
      <c r="P15" s="21" t="s">
        <v>627</v>
      </c>
      <c r="Q15" s="21" t="s">
        <v>356</v>
      </c>
      <c r="R15" s="21" t="s">
        <v>630</v>
      </c>
      <c r="S15" s="21" t="s">
        <v>352</v>
      </c>
      <c r="T15" s="21" t="s">
        <v>353</v>
      </c>
      <c r="U15" s="21" t="s">
        <v>354</v>
      </c>
      <c r="V15" s="21" t="s">
        <v>355</v>
      </c>
      <c r="W15" s="21" t="s">
        <v>357</v>
      </c>
      <c r="X15" s="21" t="s">
        <v>358</v>
      </c>
      <c r="Y15" s="21" t="s">
        <v>355</v>
      </c>
      <c r="Z15" s="21" t="s">
        <v>433</v>
      </c>
      <c r="AA15" s="21" t="s">
        <v>434</v>
      </c>
      <c r="AB15" s="21" t="s">
        <v>435</v>
      </c>
      <c r="AD15" s="21" t="s">
        <v>39</v>
      </c>
      <c r="AE15" s="21" t="s">
        <v>40</v>
      </c>
      <c r="AK15" s="21" t="s">
        <v>696</v>
      </c>
      <c r="AM15" s="21" t="s">
        <v>523</v>
      </c>
    </row>
    <row r="16" spans="1:44" ht="15" x14ac:dyDescent="0.2">
      <c r="A16" s="32" t="s">
        <v>686</v>
      </c>
      <c r="B16" s="33" t="s">
        <v>686</v>
      </c>
      <c r="C16" s="33" t="s">
        <v>695</v>
      </c>
      <c r="D16" s="34" t="s">
        <v>679</v>
      </c>
      <c r="E16" s="35" t="s">
        <v>673</v>
      </c>
      <c r="F16" s="36" t="s">
        <v>673</v>
      </c>
      <c r="G16" s="36" t="s">
        <v>673</v>
      </c>
      <c r="H16" s="37" t="s">
        <v>687</v>
      </c>
      <c r="I16" s="38"/>
      <c r="J16" s="30" t="s">
        <v>687</v>
      </c>
      <c r="K16" s="38"/>
      <c r="L16" s="30" t="s">
        <v>687</v>
      </c>
      <c r="M16" s="39"/>
      <c r="N16" s="30"/>
      <c r="O16" s="21">
        <f t="shared" ref="O16:O56" si="1">MIN(FLOOR(D17,1),33)</f>
        <v>2</v>
      </c>
      <c r="P16" s="21">
        <f t="shared" ref="P16:P56" si="2">MIN(CEILING(D17,1),33)</f>
        <v>3</v>
      </c>
      <c r="Q16" s="21">
        <f t="shared" ref="Q16:Q56" si="3">MIN(1,$D17-$O16)</f>
        <v>7.7396911685003733E-2</v>
      </c>
      <c r="R16" s="21" t="str">
        <f t="shared" ref="R16:S56" si="4">$D$5&amp;"-"&amp;$D$6&amp;"-"&amp;TEXT(O16,"00")</f>
        <v>C-C-02</v>
      </c>
      <c r="S16" s="21" t="str">
        <f t="shared" si="4"/>
        <v>C-C-03</v>
      </c>
      <c r="T16" s="21">
        <f>VLOOKUP($R16,'AVI CTVT'!$A$2:$G$545,5,0)</f>
        <v>1</v>
      </c>
      <c r="U16" s="21">
        <f>VLOOKUP($S16,'AVI CTVT'!$A$2:$G$545,5,0)</f>
        <v>1</v>
      </c>
      <c r="V16" s="21">
        <f t="shared" ref="V16:V56" si="5">(1-$Q16)*T16+$Q16*U16</f>
        <v>1</v>
      </c>
      <c r="W16" s="21">
        <f>VLOOKUP($R16,'AVI CTVT'!$A$2:$G$545,6,0)</f>
        <v>1</v>
      </c>
      <c r="X16" s="21">
        <f>VLOOKUP($S16,'AVI CTVT'!$A$2:$G$545,6,0)</f>
        <v>1</v>
      </c>
      <c r="Y16" s="21">
        <f t="shared" ref="Y16:Y56" si="6">(1-$Q16)*W16+$Q16*X16</f>
        <v>1</v>
      </c>
      <c r="Z16" s="21">
        <f>VLOOKUP($R16,'AVI CTVT'!$A$2:$G$545,7,0)</f>
        <v>2</v>
      </c>
      <c r="AA16" s="21">
        <f>VLOOKUP($S16,'AVI CTVT'!$A$2:$G$545,7,0)</f>
        <v>2</v>
      </c>
      <c r="AB16" s="21">
        <f t="shared" ref="AB16:AB56" si="7">(1-$Q16)*Z16+$Q16*AA16</f>
        <v>2</v>
      </c>
      <c r="AD16" s="21">
        <f>m1flag*(1+m1b0*si1.3+EXP(m1b1+m1b2*LN(50+m1b3)-LN(si1.3)))+m2flag*(1+EXP(m2b0+m2b1*LN(50+m2b2)+m2b3*(LN(50+m2c))^2-LN(si1.3)))</f>
        <v>4.4364286969950104</v>
      </c>
      <c r="AE16" s="21">
        <f t="shared" ref="AE16:AE56" si="8">m1flag*(1+m1b0*si1.3+EXP(m1b1+m1b2*LN(C17+m1b3)-LN(si1.3)))+m2flag*(1+EXP(m2b0+m2b1*LN(C17+m2b2)+m2b3*(LN(C17+m2c))^2-LN(si1.3)))</f>
        <v>83.889581841111763</v>
      </c>
      <c r="AK16" s="21" t="s">
        <v>684</v>
      </c>
      <c r="AL16" s="21" t="s">
        <v>715</v>
      </c>
      <c r="AM16" s="21" t="s">
        <v>529</v>
      </c>
      <c r="AN16" s="21" t="s">
        <v>703</v>
      </c>
    </row>
    <row r="17" spans="1:40" x14ac:dyDescent="0.2">
      <c r="A17" s="40">
        <f>CEILING(D10/D11,1)*D11</f>
        <v>20</v>
      </c>
      <c r="B17" s="41">
        <f t="shared" ref="B17:B57" si="9">A17-$D$9</f>
        <v>12</v>
      </c>
      <c r="C17" s="42">
        <f t="shared" ref="C17:C57" si="10">A17-$D$10</f>
        <v>3.4473164374999996</v>
      </c>
      <c r="D17" s="43">
        <f t="shared" ref="D17:D57" si="11">1.3+$AG$9*AD16/AE16</f>
        <v>2.0773969116850037</v>
      </c>
      <c r="E17" s="44">
        <f t="shared" ref="E17:E57" si="12">V16</f>
        <v>1</v>
      </c>
      <c r="F17" s="45">
        <f t="shared" ref="F17:F57" si="13">Y16</f>
        <v>1</v>
      </c>
      <c r="G17" s="42">
        <f t="shared" ref="G17:G57" si="14">AB16</f>
        <v>2</v>
      </c>
      <c r="H17" s="46">
        <f>E17/A17</f>
        <v>0.05</v>
      </c>
      <c r="I17" s="47" t="str">
        <f>IF(H17=MAX(H$17:H$57),"*","")</f>
        <v/>
      </c>
      <c r="J17" s="47">
        <f>F17/A17</f>
        <v>0.05</v>
      </c>
      <c r="K17" s="47" t="str">
        <f>IF(J17=MAX(J$17:J$57),"*","")</f>
        <v/>
      </c>
      <c r="L17" s="47">
        <f>G17/A17</f>
        <v>0.1</v>
      </c>
      <c r="M17" s="48" t="str">
        <f t="shared" ref="M17:M57" si="15">IF(L17=MAX(L$17:L$57),"*","")</f>
        <v/>
      </c>
      <c r="N17" s="49"/>
      <c r="O17" s="21">
        <f t="shared" si="1"/>
        <v>4</v>
      </c>
      <c r="P17" s="21">
        <f t="shared" si="2"/>
        <v>5</v>
      </c>
      <c r="Q17" s="21">
        <f t="shared" si="3"/>
        <v>0.10048779265124619</v>
      </c>
      <c r="R17" s="21" t="str">
        <f t="shared" si="4"/>
        <v>C-C-04</v>
      </c>
      <c r="S17" s="21" t="str">
        <f t="shared" si="4"/>
        <v>C-C-05</v>
      </c>
      <c r="T17" s="21">
        <f>VLOOKUP($R17,'AVI CTVT'!$A$2:$G$545,5,0)</f>
        <v>7</v>
      </c>
      <c r="U17" s="21">
        <f>VLOOKUP($S17,'AVI CTVT'!$A$2:$G$545,5,0)</f>
        <v>13</v>
      </c>
      <c r="V17" s="21">
        <f t="shared" si="5"/>
        <v>7.6029267559074771</v>
      </c>
      <c r="W17" s="21">
        <f>VLOOKUP($R17,'AVI CTVT'!$A$2:$G$545,6,0)</f>
        <v>1</v>
      </c>
      <c r="X17" s="21">
        <f>VLOOKUP($S17,'AVI CTVT'!$A$2:$G$545,6,0)</f>
        <v>1</v>
      </c>
      <c r="Y17" s="21">
        <f t="shared" si="6"/>
        <v>1</v>
      </c>
      <c r="Z17" s="21">
        <f>VLOOKUP($R17,'AVI CTVT'!$A$2:$G$545,7,0)</f>
        <v>8</v>
      </c>
      <c r="AA17" s="21">
        <f>VLOOKUP($S17,'AVI CTVT'!$A$2:$G$545,7,0)</f>
        <v>14</v>
      </c>
      <c r="AB17" s="21">
        <f t="shared" si="7"/>
        <v>8.6029267559074771</v>
      </c>
      <c r="AD17" s="21">
        <f t="shared" ref="AD17:AD56" si="16">m1flag*(1+m1b0*si1.3+EXP(m1b1+m1b2*LN(50+m1b3)-LN(si1.3)))+m2flag*(1+EXP(m2b0+m2b1*LN(50+m2b2)+m2b3*(LN(50+m2c))^2-LN(si1.3)))</f>
        <v>4.4364286969950104</v>
      </c>
      <c r="AE17" s="21">
        <f t="shared" si="8"/>
        <v>23.287193758515397</v>
      </c>
      <c r="AK17" s="21" t="s">
        <v>698</v>
      </c>
      <c r="AL17" s="21" t="s">
        <v>716</v>
      </c>
      <c r="AM17" s="21" t="s">
        <v>532</v>
      </c>
      <c r="AN17" s="21" t="s">
        <v>704</v>
      </c>
    </row>
    <row r="18" spans="1:40" x14ac:dyDescent="0.2">
      <c r="A18" s="50">
        <f t="shared" ref="A18:A57" si="17">A17+$D$11</f>
        <v>30</v>
      </c>
      <c r="B18" s="51">
        <f t="shared" si="9"/>
        <v>22</v>
      </c>
      <c r="C18" s="52">
        <f t="shared" si="10"/>
        <v>13.4473164375</v>
      </c>
      <c r="D18" s="53">
        <f t="shared" si="11"/>
        <v>4.1004877926512462</v>
      </c>
      <c r="E18" s="20">
        <f t="shared" si="12"/>
        <v>7.6029267559074771</v>
      </c>
      <c r="F18" s="54">
        <f t="shared" si="13"/>
        <v>1</v>
      </c>
      <c r="G18" s="52">
        <f t="shared" si="14"/>
        <v>8.6029267559074771</v>
      </c>
      <c r="H18" s="55">
        <f t="shared" ref="H18:H57" si="18">E18/A18</f>
        <v>0.25343089186358259</v>
      </c>
      <c r="I18" s="56" t="str">
        <f t="shared" ref="I18:K57" si="19">IF(H18=MAX(H$17:H$57),"*","")</f>
        <v/>
      </c>
      <c r="J18" s="56">
        <f t="shared" ref="J18:J57" si="20">F18/A18</f>
        <v>3.3333333333333333E-2</v>
      </c>
      <c r="K18" s="56" t="str">
        <f t="shared" si="19"/>
        <v/>
      </c>
      <c r="L18" s="56">
        <f t="shared" ref="L18:L57" si="21">G18/A18</f>
        <v>0.28676422519691591</v>
      </c>
      <c r="M18" s="57" t="str">
        <f t="shared" si="15"/>
        <v/>
      </c>
      <c r="N18" s="49"/>
      <c r="O18" s="21">
        <f t="shared" si="1"/>
        <v>6</v>
      </c>
      <c r="P18" s="21">
        <f t="shared" si="2"/>
        <v>7</v>
      </c>
      <c r="Q18" s="21">
        <f t="shared" si="3"/>
        <v>0.98508546185228507</v>
      </c>
      <c r="R18" s="21" t="str">
        <f t="shared" si="4"/>
        <v>C-C-06</v>
      </c>
      <c r="S18" s="21" t="str">
        <f t="shared" si="4"/>
        <v>C-C-07</v>
      </c>
      <c r="T18" s="21">
        <f>VLOOKUP($R18,'AVI CTVT'!$A$2:$G$545,5,0)</f>
        <v>20</v>
      </c>
      <c r="U18" s="21">
        <f>VLOOKUP($S18,'AVI CTVT'!$A$2:$G$545,5,0)</f>
        <v>27</v>
      </c>
      <c r="V18" s="21">
        <f t="shared" si="5"/>
        <v>26.895598232965995</v>
      </c>
      <c r="W18" s="21">
        <f>VLOOKUP($R18,'AVI CTVT'!$A$2:$G$545,6,0)</f>
        <v>1</v>
      </c>
      <c r="X18" s="21">
        <f>VLOOKUP($S18,'AVI CTVT'!$A$2:$G$545,6,0)</f>
        <v>1</v>
      </c>
      <c r="Y18" s="21">
        <f t="shared" si="6"/>
        <v>1</v>
      </c>
      <c r="Z18" s="21">
        <f>VLOOKUP($R18,'AVI CTVT'!$A$2:$G$545,7,0)</f>
        <v>21</v>
      </c>
      <c r="AA18" s="21">
        <f>VLOOKUP($S18,'AVI CTVT'!$A$2:$G$545,7,0)</f>
        <v>28</v>
      </c>
      <c r="AB18" s="21">
        <f t="shared" si="7"/>
        <v>27.895598232965995</v>
      </c>
      <c r="AD18" s="21">
        <f t="shared" si="16"/>
        <v>4.4364286969950104</v>
      </c>
      <c r="AE18" s="21">
        <f t="shared" si="8"/>
        <v>11.471331835454672</v>
      </c>
      <c r="AK18" s="21" t="s">
        <v>699</v>
      </c>
      <c r="AL18" s="21" t="s">
        <v>717</v>
      </c>
      <c r="AM18" s="21" t="s">
        <v>606</v>
      </c>
      <c r="AN18" s="21" t="s">
        <v>702</v>
      </c>
    </row>
    <row r="19" spans="1:40" x14ac:dyDescent="0.2">
      <c r="A19" s="50">
        <f t="shared" si="17"/>
        <v>40</v>
      </c>
      <c r="B19" s="51">
        <f t="shared" si="9"/>
        <v>32</v>
      </c>
      <c r="C19" s="52">
        <f t="shared" si="10"/>
        <v>23.4473164375</v>
      </c>
      <c r="D19" s="53">
        <f t="shared" si="11"/>
        <v>6.9850854618522851</v>
      </c>
      <c r="E19" s="20">
        <f t="shared" si="12"/>
        <v>26.895598232965995</v>
      </c>
      <c r="F19" s="54">
        <f t="shared" si="13"/>
        <v>1</v>
      </c>
      <c r="G19" s="52">
        <f t="shared" si="14"/>
        <v>27.895598232965995</v>
      </c>
      <c r="H19" s="55">
        <f t="shared" si="18"/>
        <v>0.67238995582414984</v>
      </c>
      <c r="I19" s="56" t="str">
        <f t="shared" si="19"/>
        <v/>
      </c>
      <c r="J19" s="56">
        <f t="shared" si="20"/>
        <v>2.5000000000000001E-2</v>
      </c>
      <c r="K19" s="56" t="str">
        <f t="shared" si="19"/>
        <v/>
      </c>
      <c r="L19" s="56">
        <f t="shared" si="21"/>
        <v>0.69738995582414987</v>
      </c>
      <c r="M19" s="57" t="str">
        <f t="shared" si="15"/>
        <v/>
      </c>
      <c r="N19" s="49"/>
      <c r="O19" s="21">
        <f t="shared" si="1"/>
        <v>10</v>
      </c>
      <c r="P19" s="21">
        <f t="shared" si="2"/>
        <v>11</v>
      </c>
      <c r="Q19" s="21">
        <f t="shared" si="3"/>
        <v>0.32746397989266995</v>
      </c>
      <c r="R19" s="21" t="str">
        <f t="shared" si="4"/>
        <v>C-C-10</v>
      </c>
      <c r="S19" s="21" t="str">
        <f t="shared" si="4"/>
        <v>C-C-11</v>
      </c>
      <c r="T19" s="21">
        <f>VLOOKUP($R19,'AVI CTVT'!$A$2:$G$545,5,0)</f>
        <v>57</v>
      </c>
      <c r="U19" s="21">
        <f>VLOOKUP($S19,'AVI CTVT'!$A$2:$G$545,5,0)</f>
        <v>74</v>
      </c>
      <c r="V19" s="21">
        <f t="shared" si="5"/>
        <v>62.566887658175389</v>
      </c>
      <c r="W19" s="21">
        <f>VLOOKUP($R19,'AVI CTVT'!$A$2:$G$545,6,0)</f>
        <v>3</v>
      </c>
      <c r="X19" s="21">
        <f>VLOOKUP($S19,'AVI CTVT'!$A$2:$G$545,6,0)</f>
        <v>5</v>
      </c>
      <c r="Y19" s="21">
        <f t="shared" si="6"/>
        <v>3.6549279597853399</v>
      </c>
      <c r="Z19" s="21">
        <f>VLOOKUP($R19,'AVI CTVT'!$A$2:$G$545,7,0)</f>
        <v>60</v>
      </c>
      <c r="AA19" s="21">
        <f>VLOOKUP($S19,'AVI CTVT'!$A$2:$G$545,7,0)</f>
        <v>79</v>
      </c>
      <c r="AB19" s="21">
        <f t="shared" si="7"/>
        <v>66.221815617960729</v>
      </c>
      <c r="AD19" s="21">
        <f t="shared" si="16"/>
        <v>4.4364286969950104</v>
      </c>
      <c r="AE19" s="21">
        <f t="shared" si="8"/>
        <v>7.2241220780370288</v>
      </c>
      <c r="AK19" s="21" t="s">
        <v>700</v>
      </c>
      <c r="AL19" s="21" t="s">
        <v>718</v>
      </c>
      <c r="AM19" s="21" t="s">
        <v>524</v>
      </c>
      <c r="AN19" s="21" t="s">
        <v>705</v>
      </c>
    </row>
    <row r="20" spans="1:40" x14ac:dyDescent="0.2">
      <c r="A20" s="50">
        <f t="shared" si="17"/>
        <v>50</v>
      </c>
      <c r="B20" s="51">
        <f t="shared" si="9"/>
        <v>42</v>
      </c>
      <c r="C20" s="52">
        <f t="shared" si="10"/>
        <v>33.4473164375</v>
      </c>
      <c r="D20" s="53">
        <f t="shared" si="11"/>
        <v>10.32746397989267</v>
      </c>
      <c r="E20" s="20">
        <f t="shared" si="12"/>
        <v>62.566887658175389</v>
      </c>
      <c r="F20" s="54">
        <f t="shared" si="13"/>
        <v>3.6549279597853399</v>
      </c>
      <c r="G20" s="52">
        <f t="shared" si="14"/>
        <v>66.221815617960729</v>
      </c>
      <c r="H20" s="55">
        <f t="shared" si="18"/>
        <v>1.2513377531635077</v>
      </c>
      <c r="I20" s="56" t="str">
        <f t="shared" si="19"/>
        <v/>
      </c>
      <c r="J20" s="56">
        <f t="shared" si="20"/>
        <v>7.3098559195706792E-2</v>
      </c>
      <c r="K20" s="56" t="str">
        <f t="shared" si="19"/>
        <v/>
      </c>
      <c r="L20" s="56">
        <f t="shared" si="21"/>
        <v>1.3244363123592147</v>
      </c>
      <c r="M20" s="57" t="str">
        <f t="shared" si="15"/>
        <v/>
      </c>
      <c r="N20" s="49"/>
      <c r="O20" s="21">
        <f t="shared" si="1"/>
        <v>13</v>
      </c>
      <c r="P20" s="21">
        <f t="shared" si="2"/>
        <v>14</v>
      </c>
      <c r="Q20" s="21">
        <f t="shared" si="3"/>
        <v>0.78730619088721276</v>
      </c>
      <c r="R20" s="21" t="str">
        <f t="shared" si="4"/>
        <v>C-C-13</v>
      </c>
      <c r="S20" s="21" t="str">
        <f t="shared" si="4"/>
        <v>C-C-14</v>
      </c>
      <c r="T20" s="21">
        <f>VLOOKUP($R20,'AVI CTVT'!$A$2:$G$545,5,0)</f>
        <v>108</v>
      </c>
      <c r="U20" s="21">
        <f>VLOOKUP($S20,'AVI CTVT'!$A$2:$G$545,5,0)</f>
        <v>125</v>
      </c>
      <c r="V20" s="21">
        <f t="shared" si="5"/>
        <v>121.38420524508263</v>
      </c>
      <c r="W20" s="21">
        <f>VLOOKUP($R20,'AVI CTVT'!$A$2:$G$545,6,0)</f>
        <v>7</v>
      </c>
      <c r="X20" s="21">
        <f>VLOOKUP($S20,'AVI CTVT'!$A$2:$G$545,6,0)</f>
        <v>9</v>
      </c>
      <c r="Y20" s="21">
        <f t="shared" si="6"/>
        <v>8.5746123817744255</v>
      </c>
      <c r="Z20" s="21">
        <f>VLOOKUP($R20,'AVI CTVT'!$A$2:$G$545,7,0)</f>
        <v>115</v>
      </c>
      <c r="AA20" s="21">
        <f>VLOOKUP($S20,'AVI CTVT'!$A$2:$G$545,7,0)</f>
        <v>134</v>
      </c>
      <c r="AB20" s="21">
        <f t="shared" si="7"/>
        <v>129.95881762685704</v>
      </c>
      <c r="AD20" s="21">
        <f t="shared" si="16"/>
        <v>4.4364286969950104</v>
      </c>
      <c r="AE20" s="21">
        <f t="shared" si="8"/>
        <v>5.2225436654559321</v>
      </c>
      <c r="AM20" s="21" t="s">
        <v>530</v>
      </c>
      <c r="AN20" s="21" t="s">
        <v>706</v>
      </c>
    </row>
    <row r="21" spans="1:40" x14ac:dyDescent="0.2">
      <c r="A21" s="50">
        <f t="shared" si="17"/>
        <v>60</v>
      </c>
      <c r="B21" s="51">
        <f t="shared" si="9"/>
        <v>52</v>
      </c>
      <c r="C21" s="52">
        <f t="shared" si="10"/>
        <v>43.4473164375</v>
      </c>
      <c r="D21" s="53">
        <f t="shared" si="11"/>
        <v>13.787306190887213</v>
      </c>
      <c r="E21" s="20">
        <f t="shared" si="12"/>
        <v>121.38420524508263</v>
      </c>
      <c r="F21" s="54">
        <f t="shared" si="13"/>
        <v>8.5746123817744255</v>
      </c>
      <c r="G21" s="52">
        <f t="shared" si="14"/>
        <v>129.95881762685704</v>
      </c>
      <c r="H21" s="55">
        <f t="shared" si="18"/>
        <v>2.0230700874180436</v>
      </c>
      <c r="I21" s="56" t="str">
        <f t="shared" si="19"/>
        <v/>
      </c>
      <c r="J21" s="56">
        <f t="shared" si="20"/>
        <v>0.14291020636290711</v>
      </c>
      <c r="K21" s="56" t="str">
        <f t="shared" si="19"/>
        <v/>
      </c>
      <c r="L21" s="56">
        <f t="shared" si="21"/>
        <v>2.1659802937809505</v>
      </c>
      <c r="M21" s="57" t="str">
        <f t="shared" si="15"/>
        <v/>
      </c>
      <c r="N21" s="49"/>
      <c r="O21" s="21">
        <f t="shared" si="1"/>
        <v>17</v>
      </c>
      <c r="P21" s="21">
        <f t="shared" si="2"/>
        <v>18</v>
      </c>
      <c r="Q21" s="21">
        <f t="shared" si="3"/>
        <v>0.12759560166647077</v>
      </c>
      <c r="R21" s="21" t="str">
        <f t="shared" si="4"/>
        <v>C-C-17</v>
      </c>
      <c r="S21" s="21" t="str">
        <f t="shared" si="4"/>
        <v>C-C-18</v>
      </c>
      <c r="T21" s="21">
        <f>VLOOKUP($R21,'AVI CTVT'!$A$2:$G$545,5,0)</f>
        <v>168</v>
      </c>
      <c r="U21" s="21">
        <f>VLOOKUP($S21,'AVI CTVT'!$A$2:$G$545,5,0)</f>
        <v>181</v>
      </c>
      <c r="V21" s="21">
        <f t="shared" si="5"/>
        <v>169.65874282166413</v>
      </c>
      <c r="W21" s="21">
        <f>VLOOKUP($R21,'AVI CTVT'!$A$2:$G$545,6,0)</f>
        <v>14</v>
      </c>
      <c r="X21" s="21">
        <f>VLOOKUP($S21,'AVI CTVT'!$A$2:$G$545,6,0)</f>
        <v>16</v>
      </c>
      <c r="Y21" s="21">
        <f t="shared" si="6"/>
        <v>14.255191203332942</v>
      </c>
      <c r="Z21" s="21">
        <f>VLOOKUP($R21,'AVI CTVT'!$A$2:$G$545,7,0)</f>
        <v>182</v>
      </c>
      <c r="AA21" s="21">
        <f>VLOOKUP($S21,'AVI CTVT'!$A$2:$G$545,7,0)</f>
        <v>197</v>
      </c>
      <c r="AB21" s="21">
        <f t="shared" si="7"/>
        <v>183.91393402499705</v>
      </c>
      <c r="AD21" s="21">
        <f t="shared" si="16"/>
        <v>4.4364286969950104</v>
      </c>
      <c r="AE21" s="21">
        <f t="shared" si="8"/>
        <v>4.1203669519431099</v>
      </c>
      <c r="AG21" s="21">
        <f>VLOOKUP($D$7,yrs2bhcoeffs,2,0)</f>
        <v>4.5356880000000004</v>
      </c>
      <c r="AH21" s="21">
        <f>VLOOKUP($D$7,yrs2bhcoeffs,4,0)</f>
        <v>64.271929</v>
      </c>
      <c r="AM21" s="21" t="s">
        <v>528</v>
      </c>
      <c r="AN21" s="21" t="s">
        <v>707</v>
      </c>
    </row>
    <row r="22" spans="1:40" x14ac:dyDescent="0.2">
      <c r="A22" s="50">
        <f t="shared" si="17"/>
        <v>70</v>
      </c>
      <c r="B22" s="51">
        <f t="shared" si="9"/>
        <v>62</v>
      </c>
      <c r="C22" s="52">
        <f t="shared" si="10"/>
        <v>53.4473164375</v>
      </c>
      <c r="D22" s="53">
        <f t="shared" si="11"/>
        <v>17.127595601666471</v>
      </c>
      <c r="E22" s="20">
        <f t="shared" si="12"/>
        <v>169.65874282166413</v>
      </c>
      <c r="F22" s="54">
        <f t="shared" si="13"/>
        <v>14.255191203332942</v>
      </c>
      <c r="G22" s="52">
        <f t="shared" si="14"/>
        <v>183.91393402499705</v>
      </c>
      <c r="H22" s="55">
        <f t="shared" si="18"/>
        <v>2.4236963260237734</v>
      </c>
      <c r="I22" s="56" t="str">
        <f t="shared" si="19"/>
        <v/>
      </c>
      <c r="J22" s="56">
        <f t="shared" si="20"/>
        <v>0.20364558861904203</v>
      </c>
      <c r="K22" s="56" t="str">
        <f t="shared" si="19"/>
        <v/>
      </c>
      <c r="L22" s="56">
        <f t="shared" si="21"/>
        <v>2.6273419146428147</v>
      </c>
      <c r="M22" s="57" t="str">
        <f t="shared" si="15"/>
        <v/>
      </c>
      <c r="N22" s="49"/>
      <c r="O22" s="21">
        <f t="shared" si="1"/>
        <v>20</v>
      </c>
      <c r="P22" s="21">
        <f t="shared" si="2"/>
        <v>21</v>
      </c>
      <c r="Q22" s="21">
        <f t="shared" si="3"/>
        <v>0.21138085078318269</v>
      </c>
      <c r="R22" s="21" t="str">
        <f t="shared" si="4"/>
        <v>C-C-20</v>
      </c>
      <c r="S22" s="21" t="str">
        <f t="shared" si="4"/>
        <v>C-C-21</v>
      </c>
      <c r="T22" s="21">
        <f>VLOOKUP($R22,'AVI CTVT'!$A$2:$G$545,5,0)</f>
        <v>206</v>
      </c>
      <c r="U22" s="21">
        <f>VLOOKUP($S22,'AVI CTVT'!$A$2:$G$545,5,0)</f>
        <v>219</v>
      </c>
      <c r="V22" s="21">
        <f t="shared" si="5"/>
        <v>208.74795106018138</v>
      </c>
      <c r="W22" s="21">
        <f>VLOOKUP($R22,'AVI CTVT'!$A$2:$G$545,6,0)</f>
        <v>20</v>
      </c>
      <c r="X22" s="21">
        <f>VLOOKUP($S22,'AVI CTVT'!$A$2:$G$545,6,0)</f>
        <v>22</v>
      </c>
      <c r="Y22" s="21">
        <f t="shared" si="6"/>
        <v>20.422761701566365</v>
      </c>
      <c r="Z22" s="21">
        <f>VLOOKUP($R22,'AVI CTVT'!$A$2:$G$545,7,0)</f>
        <v>226</v>
      </c>
      <c r="AA22" s="21">
        <f>VLOOKUP($S22,'AVI CTVT'!$A$2:$G$545,7,0)</f>
        <v>241</v>
      </c>
      <c r="AB22" s="21">
        <f t="shared" si="7"/>
        <v>229.17071276174772</v>
      </c>
      <c r="AD22" s="21">
        <f t="shared" si="16"/>
        <v>4.4364286969950104</v>
      </c>
      <c r="AE22" s="21">
        <f t="shared" si="8"/>
        <v>3.448479112149331</v>
      </c>
      <c r="AM22" s="21" t="s">
        <v>600</v>
      </c>
      <c r="AN22" s="21" t="s">
        <v>708</v>
      </c>
    </row>
    <row r="23" spans="1:40" x14ac:dyDescent="0.2">
      <c r="A23" s="50">
        <f t="shared" si="17"/>
        <v>80</v>
      </c>
      <c r="B23" s="51">
        <f t="shared" si="9"/>
        <v>72</v>
      </c>
      <c r="C23" s="52">
        <f t="shared" si="10"/>
        <v>63.4473164375</v>
      </c>
      <c r="D23" s="53">
        <f t="shared" si="11"/>
        <v>20.211380850783183</v>
      </c>
      <c r="E23" s="20">
        <f t="shared" si="12"/>
        <v>208.74795106018138</v>
      </c>
      <c r="F23" s="54">
        <f t="shared" si="13"/>
        <v>20.422761701566365</v>
      </c>
      <c r="G23" s="52">
        <f t="shared" si="14"/>
        <v>229.17071276174772</v>
      </c>
      <c r="H23" s="55">
        <f t="shared" si="18"/>
        <v>2.6093493882522671</v>
      </c>
      <c r="I23" s="56" t="str">
        <f t="shared" si="19"/>
        <v>*</v>
      </c>
      <c r="J23" s="56">
        <f t="shared" si="20"/>
        <v>0.25528452126957957</v>
      </c>
      <c r="K23" s="56" t="str">
        <f t="shared" si="19"/>
        <v/>
      </c>
      <c r="L23" s="56">
        <f t="shared" si="21"/>
        <v>2.8646339095218467</v>
      </c>
      <c r="M23" s="57" t="str">
        <f t="shared" si="15"/>
        <v>*</v>
      </c>
      <c r="N23" s="49"/>
      <c r="O23" s="21">
        <f t="shared" si="1"/>
        <v>22</v>
      </c>
      <c r="P23" s="21">
        <f t="shared" si="2"/>
        <v>23</v>
      </c>
      <c r="Q23" s="21">
        <f t="shared" si="3"/>
        <v>0.97786177131759544</v>
      </c>
      <c r="R23" s="21" t="str">
        <f t="shared" si="4"/>
        <v>C-C-22</v>
      </c>
      <c r="S23" s="21" t="str">
        <f t="shared" si="4"/>
        <v>C-C-23</v>
      </c>
      <c r="T23" s="21">
        <f>VLOOKUP($R23,'AVI CTVT'!$A$2:$G$545,5,0)</f>
        <v>222</v>
      </c>
      <c r="U23" s="21">
        <f>VLOOKUP($S23,'AVI CTVT'!$A$2:$G$545,5,0)</f>
        <v>225</v>
      </c>
      <c r="V23" s="21">
        <f t="shared" si="5"/>
        <v>224.93358531395279</v>
      </c>
      <c r="W23" s="21">
        <f>VLOOKUP($R23,'AVI CTVT'!$A$2:$G$545,6,0)</f>
        <v>25</v>
      </c>
      <c r="X23" s="21">
        <f>VLOOKUP($S23,'AVI CTVT'!$A$2:$G$545,6,0)</f>
        <v>27</v>
      </c>
      <c r="Y23" s="21">
        <f t="shared" si="6"/>
        <v>26.955723542635191</v>
      </c>
      <c r="Z23" s="21">
        <f>VLOOKUP($R23,'AVI CTVT'!$A$2:$G$545,7,0)</f>
        <v>247</v>
      </c>
      <c r="AA23" s="21">
        <f>VLOOKUP($S23,'AVI CTVT'!$A$2:$G$545,7,0)</f>
        <v>252</v>
      </c>
      <c r="AB23" s="21">
        <f t="shared" si="7"/>
        <v>251.889308856588</v>
      </c>
      <c r="AD23" s="21">
        <f t="shared" si="16"/>
        <v>4.4364286969950104</v>
      </c>
      <c r="AE23" s="21">
        <f t="shared" si="8"/>
        <v>3.0083918115999135</v>
      </c>
      <c r="AI23" s="21" t="s">
        <v>21</v>
      </c>
      <c r="AM23" s="21" t="s">
        <v>525</v>
      </c>
      <c r="AN23" s="21" t="s">
        <v>709</v>
      </c>
    </row>
    <row r="24" spans="1:40" x14ac:dyDescent="0.2">
      <c r="A24" s="50">
        <f t="shared" si="17"/>
        <v>90</v>
      </c>
      <c r="B24" s="51">
        <f t="shared" si="9"/>
        <v>82</v>
      </c>
      <c r="C24" s="52">
        <f t="shared" si="10"/>
        <v>73.447316437500007</v>
      </c>
      <c r="D24" s="53">
        <f t="shared" si="11"/>
        <v>22.977861771317595</v>
      </c>
      <c r="E24" s="20">
        <f t="shared" si="12"/>
        <v>224.93358531395279</v>
      </c>
      <c r="F24" s="54">
        <f t="shared" si="13"/>
        <v>26.955723542635191</v>
      </c>
      <c r="G24" s="52">
        <f t="shared" si="14"/>
        <v>251.889308856588</v>
      </c>
      <c r="H24" s="55">
        <f t="shared" si="18"/>
        <v>2.4992620590439198</v>
      </c>
      <c r="I24" s="56" t="str">
        <f t="shared" si="19"/>
        <v/>
      </c>
      <c r="J24" s="56">
        <f t="shared" si="20"/>
        <v>0.29950803936261322</v>
      </c>
      <c r="K24" s="56" t="str">
        <f t="shared" si="19"/>
        <v/>
      </c>
      <c r="L24" s="56">
        <f t="shared" si="21"/>
        <v>2.7987700984065333</v>
      </c>
      <c r="M24" s="57" t="str">
        <f t="shared" si="15"/>
        <v/>
      </c>
      <c r="N24" s="49"/>
      <c r="O24" s="21">
        <f t="shared" si="1"/>
        <v>25</v>
      </c>
      <c r="P24" s="21">
        <f t="shared" si="2"/>
        <v>26</v>
      </c>
      <c r="Q24" s="21">
        <f t="shared" si="3"/>
        <v>0.4155755166604358</v>
      </c>
      <c r="R24" s="21" t="str">
        <f t="shared" si="4"/>
        <v>C-C-25</v>
      </c>
      <c r="S24" s="21" t="str">
        <f t="shared" si="4"/>
        <v>C-C-26</v>
      </c>
      <c r="T24" s="21">
        <f>VLOOKUP($R24,'AVI CTVT'!$A$2:$G$545,5,0)</f>
        <v>230</v>
      </c>
      <c r="U24" s="21">
        <f>VLOOKUP($S24,'AVI CTVT'!$A$2:$G$545,5,0)</f>
        <v>233</v>
      </c>
      <c r="V24" s="21">
        <f t="shared" si="5"/>
        <v>231.2467265499813</v>
      </c>
      <c r="W24" s="21">
        <f>VLOOKUP($R24,'AVI CTVT'!$A$2:$G$545,6,0)</f>
        <v>31</v>
      </c>
      <c r="X24" s="21">
        <f>VLOOKUP($S24,'AVI CTVT'!$A$2:$G$545,6,0)</f>
        <v>34</v>
      </c>
      <c r="Y24" s="21">
        <f t="shared" si="6"/>
        <v>32.246726549981304</v>
      </c>
      <c r="Z24" s="21">
        <f>VLOOKUP($R24,'AVI CTVT'!$A$2:$G$545,7,0)</f>
        <v>261</v>
      </c>
      <c r="AA24" s="21">
        <f>VLOOKUP($S24,'AVI CTVT'!$A$2:$G$545,7,0)</f>
        <v>267</v>
      </c>
      <c r="AB24" s="21">
        <f t="shared" si="7"/>
        <v>263.49345309996261</v>
      </c>
      <c r="AD24" s="21">
        <f t="shared" si="16"/>
        <v>4.4364286969950104</v>
      </c>
      <c r="AE24" s="21">
        <f t="shared" si="8"/>
        <v>2.7042896737327298</v>
      </c>
      <c r="AI24" s="21" t="s">
        <v>22</v>
      </c>
      <c r="AJ24" s="58" t="s">
        <v>719</v>
      </c>
      <c r="AM24" s="21" t="s">
        <v>607</v>
      </c>
      <c r="AN24" s="21" t="s">
        <v>710</v>
      </c>
    </row>
    <row r="25" spans="1:40" x14ac:dyDescent="0.2">
      <c r="A25" s="50">
        <f t="shared" si="17"/>
        <v>100</v>
      </c>
      <c r="B25" s="51">
        <f t="shared" si="9"/>
        <v>92</v>
      </c>
      <c r="C25" s="52">
        <f t="shared" si="10"/>
        <v>83.447316437500007</v>
      </c>
      <c r="D25" s="53">
        <f t="shared" si="11"/>
        <v>25.415575516660436</v>
      </c>
      <c r="E25" s="20">
        <f t="shared" si="12"/>
        <v>231.2467265499813</v>
      </c>
      <c r="F25" s="54">
        <f t="shared" si="13"/>
        <v>32.246726549981304</v>
      </c>
      <c r="G25" s="52">
        <f t="shared" si="14"/>
        <v>263.49345309996261</v>
      </c>
      <c r="H25" s="55">
        <f t="shared" si="18"/>
        <v>2.3124672654998131</v>
      </c>
      <c r="I25" s="56" t="str">
        <f t="shared" si="19"/>
        <v/>
      </c>
      <c r="J25" s="56">
        <f t="shared" si="20"/>
        <v>0.32246726549981303</v>
      </c>
      <c r="K25" s="56" t="str">
        <f t="shared" si="19"/>
        <v/>
      </c>
      <c r="L25" s="56">
        <f t="shared" si="21"/>
        <v>2.6349345309996259</v>
      </c>
      <c r="M25" s="57" t="str">
        <f t="shared" si="15"/>
        <v/>
      </c>
      <c r="N25" s="49"/>
      <c r="O25" s="21">
        <f t="shared" si="1"/>
        <v>27</v>
      </c>
      <c r="P25" s="21">
        <f t="shared" si="2"/>
        <v>28</v>
      </c>
      <c r="Q25" s="21">
        <f t="shared" si="3"/>
        <v>0.54087249538867255</v>
      </c>
      <c r="R25" s="21" t="str">
        <f t="shared" si="4"/>
        <v>C-C-27</v>
      </c>
      <c r="S25" s="21" t="str">
        <f t="shared" si="4"/>
        <v>C-C-28</v>
      </c>
      <c r="T25" s="21">
        <f>VLOOKUP($R25,'AVI CTVT'!$A$2:$G$545,5,0)</f>
        <v>236</v>
      </c>
      <c r="U25" s="21">
        <f>VLOOKUP($S25,'AVI CTVT'!$A$2:$G$545,5,0)</f>
        <v>235</v>
      </c>
      <c r="V25" s="21">
        <f t="shared" si="5"/>
        <v>235.45912750461133</v>
      </c>
      <c r="W25" s="21">
        <f>VLOOKUP($R25,'AVI CTVT'!$A$2:$G$545,6,0)</f>
        <v>36</v>
      </c>
      <c r="X25" s="21">
        <f>VLOOKUP($S25,'AVI CTVT'!$A$2:$G$545,6,0)</f>
        <v>37</v>
      </c>
      <c r="Y25" s="21">
        <f t="shared" si="6"/>
        <v>36.540872495388669</v>
      </c>
      <c r="Z25" s="21">
        <f>VLOOKUP($R25,'AVI CTVT'!$A$2:$G$545,7,0)</f>
        <v>272</v>
      </c>
      <c r="AA25" s="21">
        <f>VLOOKUP($S25,'AVI CTVT'!$A$2:$G$545,7,0)</f>
        <v>272</v>
      </c>
      <c r="AB25" s="21">
        <f t="shared" si="7"/>
        <v>272</v>
      </c>
      <c r="AD25" s="21">
        <f t="shared" si="16"/>
        <v>4.4364286969950104</v>
      </c>
      <c r="AE25" s="21">
        <f t="shared" si="8"/>
        <v>2.485264232631252</v>
      </c>
      <c r="AI25" s="21" t="s">
        <v>23</v>
      </c>
      <c r="AJ25" s="58" t="s">
        <v>720</v>
      </c>
      <c r="AM25" s="21" t="s">
        <v>526</v>
      </c>
      <c r="AN25" s="21" t="s">
        <v>711</v>
      </c>
    </row>
    <row r="26" spans="1:40" x14ac:dyDescent="0.2">
      <c r="A26" s="50">
        <f t="shared" si="17"/>
        <v>110</v>
      </c>
      <c r="B26" s="51">
        <f t="shared" si="9"/>
        <v>102</v>
      </c>
      <c r="C26" s="52">
        <f t="shared" si="10"/>
        <v>93.447316437500007</v>
      </c>
      <c r="D26" s="53">
        <f t="shared" si="11"/>
        <v>27.540872495388673</v>
      </c>
      <c r="E26" s="20">
        <f t="shared" si="12"/>
        <v>235.45912750461133</v>
      </c>
      <c r="F26" s="54">
        <f t="shared" si="13"/>
        <v>36.540872495388669</v>
      </c>
      <c r="G26" s="52">
        <f t="shared" si="14"/>
        <v>272</v>
      </c>
      <c r="H26" s="55">
        <f t="shared" si="18"/>
        <v>2.1405375227691938</v>
      </c>
      <c r="I26" s="56" t="str">
        <f t="shared" si="19"/>
        <v/>
      </c>
      <c r="J26" s="56">
        <f t="shared" si="20"/>
        <v>0.33218974995807882</v>
      </c>
      <c r="K26" s="56" t="str">
        <f t="shared" si="19"/>
        <v>*</v>
      </c>
      <c r="L26" s="56">
        <f t="shared" si="21"/>
        <v>2.4727272727272727</v>
      </c>
      <c r="M26" s="57" t="str">
        <f t="shared" si="15"/>
        <v/>
      </c>
      <c r="N26" s="49"/>
      <c r="O26" s="21">
        <f t="shared" si="1"/>
        <v>29</v>
      </c>
      <c r="P26" s="21">
        <f t="shared" si="2"/>
        <v>30</v>
      </c>
      <c r="Q26" s="21">
        <f t="shared" si="3"/>
        <v>0.38333031066519752</v>
      </c>
      <c r="R26" s="21" t="str">
        <f t="shared" si="4"/>
        <v>C-C-29</v>
      </c>
      <c r="S26" s="21" t="str">
        <f t="shared" si="4"/>
        <v>C-C-30</v>
      </c>
      <c r="T26" s="21">
        <f>VLOOKUP($R26,'AVI CTVT'!$A$2:$G$545,5,0)</f>
        <v>234</v>
      </c>
      <c r="U26" s="21">
        <f>VLOOKUP($S26,'AVI CTVT'!$A$2:$G$545,5,0)</f>
        <v>234</v>
      </c>
      <c r="V26" s="21">
        <f t="shared" si="5"/>
        <v>234</v>
      </c>
      <c r="W26" s="21">
        <f>VLOOKUP($R26,'AVI CTVT'!$A$2:$G$545,6,0)</f>
        <v>37</v>
      </c>
      <c r="X26" s="21">
        <f>VLOOKUP($S26,'AVI CTVT'!$A$2:$G$545,6,0)</f>
        <v>38</v>
      </c>
      <c r="Y26" s="21">
        <f t="shared" si="6"/>
        <v>37.383330310665201</v>
      </c>
      <c r="Z26" s="21">
        <f>VLOOKUP($R26,'AVI CTVT'!$A$2:$G$545,7,0)</f>
        <v>271</v>
      </c>
      <c r="AA26" s="21">
        <f>VLOOKUP($S26,'AVI CTVT'!$A$2:$G$545,7,0)</f>
        <v>272</v>
      </c>
      <c r="AB26" s="21">
        <f t="shared" si="7"/>
        <v>271.3833303106652</v>
      </c>
      <c r="AD26" s="21">
        <f t="shared" si="16"/>
        <v>4.4364286969950104</v>
      </c>
      <c r="AE26" s="21">
        <f t="shared" si="8"/>
        <v>2.3222139655231624</v>
      </c>
      <c r="AI26" s="21" t="s">
        <v>250</v>
      </c>
      <c r="AJ26" s="58" t="s">
        <v>721</v>
      </c>
      <c r="AM26" s="21" t="s">
        <v>602</v>
      </c>
      <c r="AN26" s="21" t="s">
        <v>712</v>
      </c>
    </row>
    <row r="27" spans="1:40" x14ac:dyDescent="0.2">
      <c r="A27" s="50">
        <f t="shared" si="17"/>
        <v>120</v>
      </c>
      <c r="B27" s="51">
        <f t="shared" si="9"/>
        <v>112</v>
      </c>
      <c r="C27" s="52">
        <f t="shared" si="10"/>
        <v>103.44731643750001</v>
      </c>
      <c r="D27" s="53">
        <f t="shared" si="11"/>
        <v>29.383330310665198</v>
      </c>
      <c r="E27" s="20">
        <f t="shared" si="12"/>
        <v>234</v>
      </c>
      <c r="F27" s="54">
        <f t="shared" si="13"/>
        <v>37.383330310665201</v>
      </c>
      <c r="G27" s="52">
        <f t="shared" si="14"/>
        <v>271.3833303106652</v>
      </c>
      <c r="H27" s="55">
        <f t="shared" si="18"/>
        <v>1.95</v>
      </c>
      <c r="I27" s="56" t="str">
        <f t="shared" si="19"/>
        <v/>
      </c>
      <c r="J27" s="56">
        <f t="shared" si="20"/>
        <v>0.31152775258887666</v>
      </c>
      <c r="K27" s="56" t="str">
        <f t="shared" si="19"/>
        <v/>
      </c>
      <c r="L27" s="56">
        <f t="shared" si="21"/>
        <v>2.2615277525888766</v>
      </c>
      <c r="M27" s="57" t="str">
        <f t="shared" si="15"/>
        <v/>
      </c>
      <c r="N27" s="49"/>
      <c r="O27" s="21">
        <f t="shared" si="1"/>
        <v>30</v>
      </c>
      <c r="P27" s="21">
        <f t="shared" si="2"/>
        <v>31</v>
      </c>
      <c r="Q27" s="21">
        <f t="shared" si="3"/>
        <v>0.97694153005302908</v>
      </c>
      <c r="R27" s="21" t="str">
        <f t="shared" si="4"/>
        <v>C-C-30</v>
      </c>
      <c r="S27" s="21" t="str">
        <f t="shared" si="4"/>
        <v>C-C-31</v>
      </c>
      <c r="T27" s="21">
        <f>VLOOKUP($R27,'AVI CTVT'!$A$2:$G$545,5,0)</f>
        <v>234</v>
      </c>
      <c r="U27" s="21">
        <f>VLOOKUP($S27,'AVI CTVT'!$A$2:$G$545,5,0)</f>
        <v>233</v>
      </c>
      <c r="V27" s="21">
        <f t="shared" si="5"/>
        <v>233.02305846994699</v>
      </c>
      <c r="W27" s="21">
        <f>VLOOKUP($R27,'AVI CTVT'!$A$2:$G$545,6,0)</f>
        <v>38</v>
      </c>
      <c r="X27" s="21">
        <f>VLOOKUP($S27,'AVI CTVT'!$A$2:$G$545,6,0)</f>
        <v>38</v>
      </c>
      <c r="Y27" s="21">
        <f t="shared" si="6"/>
        <v>38</v>
      </c>
      <c r="Z27" s="21">
        <f>VLOOKUP($R27,'AVI CTVT'!$A$2:$G$545,7,0)</f>
        <v>272</v>
      </c>
      <c r="AA27" s="21">
        <f>VLOOKUP($S27,'AVI CTVT'!$A$2:$G$545,7,0)</f>
        <v>271</v>
      </c>
      <c r="AB27" s="21">
        <f t="shared" si="7"/>
        <v>271.02305846994699</v>
      </c>
      <c r="AD27" s="21">
        <f t="shared" si="16"/>
        <v>4.4364286969950104</v>
      </c>
      <c r="AE27" s="21">
        <f t="shared" si="8"/>
        <v>2.1975142478811267</v>
      </c>
      <c r="AI27" s="21" t="s">
        <v>20</v>
      </c>
      <c r="AJ27" s="58" t="s">
        <v>722</v>
      </c>
      <c r="AM27" s="21" t="s">
        <v>531</v>
      </c>
      <c r="AN27" s="21" t="s">
        <v>713</v>
      </c>
    </row>
    <row r="28" spans="1:40" x14ac:dyDescent="0.2">
      <c r="A28" s="50">
        <f t="shared" si="17"/>
        <v>130</v>
      </c>
      <c r="B28" s="51">
        <f t="shared" si="9"/>
        <v>122</v>
      </c>
      <c r="C28" s="52">
        <f t="shared" si="10"/>
        <v>113.44731643750001</v>
      </c>
      <c r="D28" s="53">
        <f t="shared" si="11"/>
        <v>30.976941530053029</v>
      </c>
      <c r="E28" s="20">
        <f t="shared" si="12"/>
        <v>233.02305846994699</v>
      </c>
      <c r="F28" s="54">
        <f t="shared" si="13"/>
        <v>38</v>
      </c>
      <c r="G28" s="52">
        <f t="shared" si="14"/>
        <v>271.02305846994699</v>
      </c>
      <c r="H28" s="55">
        <f t="shared" si="18"/>
        <v>1.7924850651534383</v>
      </c>
      <c r="I28" s="56" t="str">
        <f t="shared" si="19"/>
        <v/>
      </c>
      <c r="J28" s="56">
        <f t="shared" si="20"/>
        <v>0.29230769230769232</v>
      </c>
      <c r="K28" s="56" t="str">
        <f t="shared" si="19"/>
        <v/>
      </c>
      <c r="L28" s="56">
        <f t="shared" si="21"/>
        <v>2.0847927574611305</v>
      </c>
      <c r="M28" s="57" t="str">
        <f t="shared" si="15"/>
        <v/>
      </c>
      <c r="N28" s="49"/>
      <c r="O28" s="21">
        <f t="shared" si="1"/>
        <v>32</v>
      </c>
      <c r="P28" s="21">
        <f t="shared" si="2"/>
        <v>33</v>
      </c>
      <c r="Q28" s="21">
        <f t="shared" si="3"/>
        <v>0.35529962160507012</v>
      </c>
      <c r="R28" s="21" t="str">
        <f t="shared" si="4"/>
        <v>C-C-32</v>
      </c>
      <c r="S28" s="21" t="str">
        <f t="shared" si="4"/>
        <v>C-C-33</v>
      </c>
      <c r="T28" s="21">
        <f>VLOOKUP($R28,'AVI CTVT'!$A$2:$G$545,5,0)</f>
        <v>232</v>
      </c>
      <c r="U28" s="21">
        <f>VLOOKUP($S28,'AVI CTVT'!$A$2:$G$545,5,0)</f>
        <v>231</v>
      </c>
      <c r="V28" s="21">
        <f t="shared" si="5"/>
        <v>231.64470037839493</v>
      </c>
      <c r="W28" s="21">
        <f>VLOOKUP($R28,'AVI CTVT'!$A$2:$G$545,6,0)</f>
        <v>39</v>
      </c>
      <c r="X28" s="21">
        <f>VLOOKUP($S28,'AVI CTVT'!$A$2:$G$545,6,0)</f>
        <v>39</v>
      </c>
      <c r="Y28" s="21">
        <f t="shared" si="6"/>
        <v>39</v>
      </c>
      <c r="Z28" s="21">
        <f>VLOOKUP($R28,'AVI CTVT'!$A$2:$G$545,7,0)</f>
        <v>271</v>
      </c>
      <c r="AA28" s="21">
        <f>VLOOKUP($S28,'AVI CTVT'!$A$2:$G$545,7,0)</f>
        <v>270</v>
      </c>
      <c r="AB28" s="21">
        <f t="shared" si="7"/>
        <v>270.64470037839493</v>
      </c>
      <c r="AD28" s="21">
        <f t="shared" si="16"/>
        <v>4.4364286969950104</v>
      </c>
      <c r="AE28" s="21">
        <f t="shared" si="8"/>
        <v>2.0999797986317428</v>
      </c>
    </row>
    <row r="29" spans="1:40" x14ac:dyDescent="0.2">
      <c r="A29" s="50">
        <f t="shared" si="17"/>
        <v>140</v>
      </c>
      <c r="B29" s="51">
        <f t="shared" si="9"/>
        <v>132</v>
      </c>
      <c r="C29" s="52">
        <f t="shared" si="10"/>
        <v>123.44731643750001</v>
      </c>
      <c r="D29" s="53">
        <f t="shared" si="11"/>
        <v>32.35529962160507</v>
      </c>
      <c r="E29" s="20">
        <f t="shared" si="12"/>
        <v>231.64470037839493</v>
      </c>
      <c r="F29" s="54">
        <f t="shared" si="13"/>
        <v>39</v>
      </c>
      <c r="G29" s="52">
        <f t="shared" si="14"/>
        <v>270.64470037839493</v>
      </c>
      <c r="H29" s="55">
        <f t="shared" si="18"/>
        <v>1.654605002702821</v>
      </c>
      <c r="I29" s="56" t="str">
        <f t="shared" si="19"/>
        <v/>
      </c>
      <c r="J29" s="56">
        <f t="shared" si="20"/>
        <v>0.27857142857142858</v>
      </c>
      <c r="K29" s="56" t="str">
        <f t="shared" si="19"/>
        <v/>
      </c>
      <c r="L29" s="56">
        <f t="shared" si="21"/>
        <v>1.9331764312742494</v>
      </c>
      <c r="M29" s="57" t="str">
        <f t="shared" si="15"/>
        <v/>
      </c>
      <c r="N29" s="49"/>
      <c r="O29" s="21">
        <f t="shared" si="1"/>
        <v>33</v>
      </c>
      <c r="P29" s="21">
        <f t="shared" si="2"/>
        <v>33</v>
      </c>
      <c r="Q29" s="21">
        <f t="shared" si="3"/>
        <v>0.54927205669949331</v>
      </c>
      <c r="R29" s="21" t="str">
        <f t="shared" si="4"/>
        <v>C-C-33</v>
      </c>
      <c r="S29" s="21" t="str">
        <f t="shared" si="4"/>
        <v>C-C-33</v>
      </c>
      <c r="T29" s="21">
        <f>VLOOKUP($R29,'AVI CTVT'!$A$2:$G$545,5,0)</f>
        <v>231</v>
      </c>
      <c r="U29" s="21">
        <f>VLOOKUP($S29,'AVI CTVT'!$A$2:$G$545,5,0)</f>
        <v>231</v>
      </c>
      <c r="V29" s="21">
        <f t="shared" si="5"/>
        <v>231</v>
      </c>
      <c r="W29" s="21">
        <f>VLOOKUP($R29,'AVI CTVT'!$A$2:$G$545,6,0)</f>
        <v>39</v>
      </c>
      <c r="X29" s="21">
        <f>VLOOKUP($S29,'AVI CTVT'!$A$2:$G$545,6,0)</f>
        <v>39</v>
      </c>
      <c r="Y29" s="21">
        <f t="shared" si="6"/>
        <v>39</v>
      </c>
      <c r="Z29" s="21">
        <f>VLOOKUP($R29,'AVI CTVT'!$A$2:$G$545,7,0)</f>
        <v>270</v>
      </c>
      <c r="AA29" s="21">
        <f>VLOOKUP($S29,'AVI CTVT'!$A$2:$G$545,7,0)</f>
        <v>270</v>
      </c>
      <c r="AB29" s="21">
        <f t="shared" si="7"/>
        <v>270</v>
      </c>
      <c r="AD29" s="21">
        <f t="shared" si="16"/>
        <v>4.4364286969950104</v>
      </c>
      <c r="AE29" s="21">
        <f t="shared" si="8"/>
        <v>2.0222317493296322</v>
      </c>
    </row>
    <row r="30" spans="1:40" x14ac:dyDescent="0.2">
      <c r="A30" s="50">
        <f t="shared" si="17"/>
        <v>150</v>
      </c>
      <c r="B30" s="51">
        <f t="shared" si="9"/>
        <v>142</v>
      </c>
      <c r="C30" s="52">
        <f t="shared" si="10"/>
        <v>133.44731643750001</v>
      </c>
      <c r="D30" s="53">
        <f t="shared" si="11"/>
        <v>33.549272056699493</v>
      </c>
      <c r="E30" s="20">
        <f t="shared" si="12"/>
        <v>231</v>
      </c>
      <c r="F30" s="54">
        <f t="shared" si="13"/>
        <v>39</v>
      </c>
      <c r="G30" s="52">
        <f t="shared" si="14"/>
        <v>270</v>
      </c>
      <c r="H30" s="55">
        <f t="shared" si="18"/>
        <v>1.54</v>
      </c>
      <c r="I30" s="56" t="str">
        <f t="shared" si="19"/>
        <v/>
      </c>
      <c r="J30" s="56">
        <f t="shared" si="20"/>
        <v>0.26</v>
      </c>
      <c r="K30" s="56" t="str">
        <f t="shared" si="19"/>
        <v/>
      </c>
      <c r="L30" s="56">
        <f t="shared" si="21"/>
        <v>1.8</v>
      </c>
      <c r="M30" s="57" t="str">
        <f t="shared" si="15"/>
        <v/>
      </c>
      <c r="N30" s="49"/>
      <c r="O30" s="21">
        <f t="shared" si="1"/>
        <v>33</v>
      </c>
      <c r="P30" s="21">
        <f t="shared" si="2"/>
        <v>33</v>
      </c>
      <c r="Q30" s="21">
        <f t="shared" si="3"/>
        <v>1</v>
      </c>
      <c r="R30" s="21" t="str">
        <f t="shared" si="4"/>
        <v>C-C-33</v>
      </c>
      <c r="S30" s="21" t="str">
        <f t="shared" si="4"/>
        <v>C-C-33</v>
      </c>
      <c r="T30" s="21">
        <f>VLOOKUP($R30,'AVI CTVT'!$A$2:$G$545,5,0)</f>
        <v>231</v>
      </c>
      <c r="U30" s="21">
        <f>VLOOKUP($S30,'AVI CTVT'!$A$2:$G$545,5,0)</f>
        <v>231</v>
      </c>
      <c r="V30" s="21">
        <f t="shared" si="5"/>
        <v>231</v>
      </c>
      <c r="W30" s="21">
        <f>VLOOKUP($R30,'AVI CTVT'!$A$2:$G$545,6,0)</f>
        <v>39</v>
      </c>
      <c r="X30" s="21">
        <f>VLOOKUP($S30,'AVI CTVT'!$A$2:$G$545,6,0)</f>
        <v>39</v>
      </c>
      <c r="Y30" s="21">
        <f t="shared" si="6"/>
        <v>39</v>
      </c>
      <c r="Z30" s="21">
        <f>VLOOKUP($R30,'AVI CTVT'!$A$2:$G$545,7,0)</f>
        <v>270</v>
      </c>
      <c r="AA30" s="21">
        <f>VLOOKUP($S30,'AVI CTVT'!$A$2:$G$545,7,0)</f>
        <v>270</v>
      </c>
      <c r="AB30" s="21">
        <f t="shared" si="7"/>
        <v>270</v>
      </c>
      <c r="AD30" s="21">
        <f t="shared" si="16"/>
        <v>4.4364286969950104</v>
      </c>
      <c r="AE30" s="21">
        <f t="shared" si="8"/>
        <v>1.9592410648042202</v>
      </c>
    </row>
    <row r="31" spans="1:40" x14ac:dyDescent="0.2">
      <c r="A31" s="50">
        <f t="shared" si="17"/>
        <v>160</v>
      </c>
      <c r="B31" s="51">
        <f t="shared" si="9"/>
        <v>152</v>
      </c>
      <c r="C31" s="52">
        <f t="shared" si="10"/>
        <v>143.44731643750001</v>
      </c>
      <c r="D31" s="53">
        <f t="shared" si="11"/>
        <v>34.586104000858818</v>
      </c>
      <c r="E31" s="20">
        <f t="shared" si="12"/>
        <v>231</v>
      </c>
      <c r="F31" s="54">
        <f t="shared" si="13"/>
        <v>39</v>
      </c>
      <c r="G31" s="52">
        <f t="shared" si="14"/>
        <v>270</v>
      </c>
      <c r="H31" s="55">
        <f t="shared" si="18"/>
        <v>1.4437500000000001</v>
      </c>
      <c r="I31" s="56" t="str">
        <f t="shared" si="19"/>
        <v/>
      </c>
      <c r="J31" s="56">
        <f t="shared" si="20"/>
        <v>0.24374999999999999</v>
      </c>
      <c r="K31" s="56" t="str">
        <f t="shared" si="19"/>
        <v/>
      </c>
      <c r="L31" s="56">
        <f t="shared" si="21"/>
        <v>1.6875</v>
      </c>
      <c r="M31" s="57" t="str">
        <f t="shared" si="15"/>
        <v/>
      </c>
      <c r="N31" s="49"/>
      <c r="O31" s="21">
        <f t="shared" si="1"/>
        <v>33</v>
      </c>
      <c r="P31" s="21">
        <f t="shared" si="2"/>
        <v>33</v>
      </c>
      <c r="Q31" s="21">
        <f t="shared" si="3"/>
        <v>1</v>
      </c>
      <c r="R31" s="21" t="str">
        <f t="shared" si="4"/>
        <v>C-C-33</v>
      </c>
      <c r="S31" s="21" t="str">
        <f t="shared" si="4"/>
        <v>C-C-33</v>
      </c>
      <c r="T31" s="21">
        <f>VLOOKUP($R31,'AVI CTVT'!$A$2:$G$545,5,0)</f>
        <v>231</v>
      </c>
      <c r="U31" s="21">
        <f>VLOOKUP($S31,'AVI CTVT'!$A$2:$G$545,5,0)</f>
        <v>231</v>
      </c>
      <c r="V31" s="21">
        <f t="shared" si="5"/>
        <v>231</v>
      </c>
      <c r="W31" s="21">
        <f>VLOOKUP($R31,'AVI CTVT'!$A$2:$G$545,6,0)</f>
        <v>39</v>
      </c>
      <c r="X31" s="21">
        <f>VLOOKUP($S31,'AVI CTVT'!$A$2:$G$545,6,0)</f>
        <v>39</v>
      </c>
      <c r="Y31" s="21">
        <f t="shared" si="6"/>
        <v>39</v>
      </c>
      <c r="Z31" s="21">
        <f>VLOOKUP($R31,'AVI CTVT'!$A$2:$G$545,7,0)</f>
        <v>270</v>
      </c>
      <c r="AA31" s="21">
        <f>VLOOKUP($S31,'AVI CTVT'!$A$2:$G$545,7,0)</f>
        <v>270</v>
      </c>
      <c r="AB31" s="21">
        <f t="shared" si="7"/>
        <v>270</v>
      </c>
      <c r="AD31" s="21">
        <f t="shared" si="16"/>
        <v>4.4364286969950104</v>
      </c>
      <c r="AE31" s="21">
        <f t="shared" si="8"/>
        <v>1.9074835582954059</v>
      </c>
    </row>
    <row r="32" spans="1:40" x14ac:dyDescent="0.2">
      <c r="A32" s="50">
        <f t="shared" si="17"/>
        <v>170</v>
      </c>
      <c r="B32" s="51">
        <f t="shared" si="9"/>
        <v>162</v>
      </c>
      <c r="C32" s="52">
        <f t="shared" si="10"/>
        <v>153.44731643750001</v>
      </c>
      <c r="D32" s="53">
        <f t="shared" si="11"/>
        <v>35.489286488060479</v>
      </c>
      <c r="E32" s="20">
        <f t="shared" si="12"/>
        <v>231</v>
      </c>
      <c r="F32" s="54">
        <f t="shared" si="13"/>
        <v>39</v>
      </c>
      <c r="G32" s="52">
        <f t="shared" si="14"/>
        <v>270</v>
      </c>
      <c r="H32" s="55">
        <f t="shared" si="18"/>
        <v>1.3588235294117648</v>
      </c>
      <c r="I32" s="56" t="str">
        <f t="shared" si="19"/>
        <v/>
      </c>
      <c r="J32" s="56">
        <f t="shared" si="20"/>
        <v>0.22941176470588234</v>
      </c>
      <c r="K32" s="56" t="str">
        <f t="shared" si="19"/>
        <v/>
      </c>
      <c r="L32" s="56">
        <f t="shared" si="21"/>
        <v>1.588235294117647</v>
      </c>
      <c r="M32" s="57" t="str">
        <f t="shared" si="15"/>
        <v/>
      </c>
      <c r="N32" s="49"/>
      <c r="O32" s="21">
        <f t="shared" si="1"/>
        <v>33</v>
      </c>
      <c r="P32" s="21">
        <f t="shared" si="2"/>
        <v>33</v>
      </c>
      <c r="Q32" s="21">
        <f t="shared" si="3"/>
        <v>1</v>
      </c>
      <c r="R32" s="21" t="str">
        <f t="shared" si="4"/>
        <v>C-C-33</v>
      </c>
      <c r="S32" s="21" t="str">
        <f t="shared" si="4"/>
        <v>C-C-33</v>
      </c>
      <c r="T32" s="21">
        <f>VLOOKUP($R32,'AVI CTVT'!$A$2:$G$545,5,0)</f>
        <v>231</v>
      </c>
      <c r="U32" s="21">
        <f>VLOOKUP($S32,'AVI CTVT'!$A$2:$G$545,5,0)</f>
        <v>231</v>
      </c>
      <c r="V32" s="21">
        <f t="shared" si="5"/>
        <v>231</v>
      </c>
      <c r="W32" s="21">
        <f>VLOOKUP($R32,'AVI CTVT'!$A$2:$G$545,6,0)</f>
        <v>39</v>
      </c>
      <c r="X32" s="21">
        <f>VLOOKUP($S32,'AVI CTVT'!$A$2:$G$545,6,0)</f>
        <v>39</v>
      </c>
      <c r="Y32" s="21">
        <f t="shared" si="6"/>
        <v>39</v>
      </c>
      <c r="Z32" s="21">
        <f>VLOOKUP($R32,'AVI CTVT'!$A$2:$G$545,7,0)</f>
        <v>270</v>
      </c>
      <c r="AA32" s="21">
        <f>VLOOKUP($S32,'AVI CTVT'!$A$2:$G$545,7,0)</f>
        <v>270</v>
      </c>
      <c r="AB32" s="21">
        <f t="shared" si="7"/>
        <v>270</v>
      </c>
      <c r="AD32" s="21">
        <f t="shared" si="16"/>
        <v>4.4364286969950104</v>
      </c>
      <c r="AE32" s="21">
        <f t="shared" si="8"/>
        <v>1.8644295417088788</v>
      </c>
      <c r="AI32" s="21" t="s">
        <v>249</v>
      </c>
    </row>
    <row r="33" spans="1:36" x14ac:dyDescent="0.2">
      <c r="A33" s="50">
        <f t="shared" si="17"/>
        <v>180</v>
      </c>
      <c r="B33" s="51">
        <f t="shared" si="9"/>
        <v>172</v>
      </c>
      <c r="C33" s="52">
        <f t="shared" si="10"/>
        <v>163.44731643750001</v>
      </c>
      <c r="D33" s="53">
        <f t="shared" si="11"/>
        <v>36.278796670456167</v>
      </c>
      <c r="E33" s="20">
        <f t="shared" si="12"/>
        <v>231</v>
      </c>
      <c r="F33" s="54">
        <f t="shared" si="13"/>
        <v>39</v>
      </c>
      <c r="G33" s="52">
        <f t="shared" si="14"/>
        <v>270</v>
      </c>
      <c r="H33" s="55">
        <f t="shared" si="18"/>
        <v>1.2833333333333334</v>
      </c>
      <c r="I33" s="56" t="str">
        <f t="shared" si="19"/>
        <v/>
      </c>
      <c r="J33" s="56">
        <f t="shared" si="20"/>
        <v>0.21666666666666667</v>
      </c>
      <c r="K33" s="56" t="str">
        <f t="shared" si="19"/>
        <v/>
      </c>
      <c r="L33" s="56">
        <f t="shared" si="21"/>
        <v>1.5</v>
      </c>
      <c r="M33" s="57" t="str">
        <f t="shared" si="15"/>
        <v/>
      </c>
      <c r="N33" s="49"/>
      <c r="O33" s="21">
        <f t="shared" si="1"/>
        <v>33</v>
      </c>
      <c r="P33" s="21">
        <f t="shared" si="2"/>
        <v>33</v>
      </c>
      <c r="Q33" s="21">
        <f t="shared" si="3"/>
        <v>1</v>
      </c>
      <c r="R33" s="21" t="str">
        <f t="shared" si="4"/>
        <v>C-C-33</v>
      </c>
      <c r="S33" s="21" t="str">
        <f t="shared" si="4"/>
        <v>C-C-33</v>
      </c>
      <c r="T33" s="21">
        <f>VLOOKUP($R33,'AVI CTVT'!$A$2:$G$545,5,0)</f>
        <v>231</v>
      </c>
      <c r="U33" s="21">
        <f>VLOOKUP($S33,'AVI CTVT'!$A$2:$G$545,5,0)</f>
        <v>231</v>
      </c>
      <c r="V33" s="21">
        <f t="shared" si="5"/>
        <v>231</v>
      </c>
      <c r="W33" s="21">
        <f>VLOOKUP($R33,'AVI CTVT'!$A$2:$G$545,6,0)</f>
        <v>39</v>
      </c>
      <c r="X33" s="21">
        <f>VLOOKUP($S33,'AVI CTVT'!$A$2:$G$545,6,0)</f>
        <v>39</v>
      </c>
      <c r="Y33" s="21">
        <f t="shared" si="6"/>
        <v>39</v>
      </c>
      <c r="Z33" s="21">
        <f>VLOOKUP($R33,'AVI CTVT'!$A$2:$G$545,7,0)</f>
        <v>270</v>
      </c>
      <c r="AA33" s="21">
        <f>VLOOKUP($S33,'AVI CTVT'!$A$2:$G$545,7,0)</f>
        <v>270</v>
      </c>
      <c r="AB33" s="21">
        <f t="shared" si="7"/>
        <v>270</v>
      </c>
      <c r="AD33" s="21">
        <f t="shared" si="16"/>
        <v>4.4364286969950104</v>
      </c>
      <c r="AE33" s="21">
        <f t="shared" si="8"/>
        <v>1.828224714868582</v>
      </c>
      <c r="AI33" s="21" t="s">
        <v>250</v>
      </c>
      <c r="AJ33" s="21" t="s">
        <v>723</v>
      </c>
    </row>
    <row r="34" spans="1:36" x14ac:dyDescent="0.2">
      <c r="A34" s="50">
        <f t="shared" si="17"/>
        <v>190</v>
      </c>
      <c r="B34" s="51">
        <f t="shared" si="9"/>
        <v>182</v>
      </c>
      <c r="C34" s="52">
        <f t="shared" si="10"/>
        <v>173.44731643750001</v>
      </c>
      <c r="D34" s="53">
        <f t="shared" si="11"/>
        <v>36.971491209719545</v>
      </c>
      <c r="E34" s="20">
        <f t="shared" si="12"/>
        <v>231</v>
      </c>
      <c r="F34" s="54">
        <f t="shared" si="13"/>
        <v>39</v>
      </c>
      <c r="G34" s="52">
        <f t="shared" si="14"/>
        <v>270</v>
      </c>
      <c r="H34" s="55">
        <f t="shared" si="18"/>
        <v>1.2157894736842105</v>
      </c>
      <c r="I34" s="56" t="str">
        <f t="shared" si="19"/>
        <v/>
      </c>
      <c r="J34" s="56">
        <f t="shared" si="20"/>
        <v>0.20526315789473684</v>
      </c>
      <c r="K34" s="56" t="str">
        <f t="shared" si="19"/>
        <v/>
      </c>
      <c r="L34" s="56">
        <f t="shared" si="21"/>
        <v>1.4210526315789473</v>
      </c>
      <c r="M34" s="57" t="str">
        <f t="shared" si="15"/>
        <v/>
      </c>
      <c r="N34" s="49"/>
      <c r="O34" s="21">
        <f t="shared" si="1"/>
        <v>33</v>
      </c>
      <c r="P34" s="21">
        <f t="shared" si="2"/>
        <v>33</v>
      </c>
      <c r="Q34" s="21">
        <f t="shared" si="3"/>
        <v>1</v>
      </c>
      <c r="R34" s="21" t="str">
        <f t="shared" si="4"/>
        <v>C-C-33</v>
      </c>
      <c r="S34" s="21" t="str">
        <f t="shared" si="4"/>
        <v>C-C-33</v>
      </c>
      <c r="T34" s="21">
        <f>VLOOKUP($R34,'AVI CTVT'!$A$2:$G$545,5,0)</f>
        <v>231</v>
      </c>
      <c r="U34" s="21">
        <f>VLOOKUP($S34,'AVI CTVT'!$A$2:$G$545,5,0)</f>
        <v>231</v>
      </c>
      <c r="V34" s="21">
        <f t="shared" si="5"/>
        <v>231</v>
      </c>
      <c r="W34" s="21">
        <f>VLOOKUP($R34,'AVI CTVT'!$A$2:$G$545,6,0)</f>
        <v>39</v>
      </c>
      <c r="X34" s="21">
        <f>VLOOKUP($S34,'AVI CTVT'!$A$2:$G$545,6,0)</f>
        <v>39</v>
      </c>
      <c r="Y34" s="21">
        <f t="shared" si="6"/>
        <v>39</v>
      </c>
      <c r="Z34" s="21">
        <f>VLOOKUP($R34,'AVI CTVT'!$A$2:$G$545,7,0)</f>
        <v>270</v>
      </c>
      <c r="AA34" s="21">
        <f>VLOOKUP($S34,'AVI CTVT'!$A$2:$G$545,7,0)</f>
        <v>270</v>
      </c>
      <c r="AB34" s="21">
        <f t="shared" si="7"/>
        <v>270</v>
      </c>
      <c r="AD34" s="21">
        <f t="shared" si="16"/>
        <v>4.4364286969950104</v>
      </c>
      <c r="AE34" s="21">
        <f t="shared" si="8"/>
        <v>1.7974845259457455</v>
      </c>
      <c r="AI34" s="21" t="s">
        <v>18</v>
      </c>
      <c r="AJ34" s="21" t="s">
        <v>724</v>
      </c>
    </row>
    <row r="35" spans="1:36" x14ac:dyDescent="0.2">
      <c r="A35" s="50">
        <f t="shared" si="17"/>
        <v>200</v>
      </c>
      <c r="B35" s="51">
        <f t="shared" si="9"/>
        <v>192</v>
      </c>
      <c r="C35" s="52">
        <f t="shared" si="10"/>
        <v>183.44731643750001</v>
      </c>
      <c r="D35" s="53">
        <f t="shared" si="11"/>
        <v>37.581537284174139</v>
      </c>
      <c r="E35" s="20">
        <f t="shared" si="12"/>
        <v>231</v>
      </c>
      <c r="F35" s="54">
        <f t="shared" si="13"/>
        <v>39</v>
      </c>
      <c r="G35" s="52">
        <f t="shared" si="14"/>
        <v>270</v>
      </c>
      <c r="H35" s="55">
        <f t="shared" si="18"/>
        <v>1.155</v>
      </c>
      <c r="I35" s="56" t="str">
        <f t="shared" si="19"/>
        <v/>
      </c>
      <c r="J35" s="56">
        <f t="shared" si="20"/>
        <v>0.19500000000000001</v>
      </c>
      <c r="K35" s="56" t="str">
        <f t="shared" si="19"/>
        <v/>
      </c>
      <c r="L35" s="56">
        <f t="shared" si="21"/>
        <v>1.35</v>
      </c>
      <c r="M35" s="57" t="str">
        <f t="shared" si="15"/>
        <v/>
      </c>
      <c r="N35" s="49"/>
      <c r="O35" s="21">
        <f t="shared" si="1"/>
        <v>33</v>
      </c>
      <c r="P35" s="21">
        <f t="shared" si="2"/>
        <v>33</v>
      </c>
      <c r="Q35" s="21">
        <f t="shared" si="3"/>
        <v>1</v>
      </c>
      <c r="R35" s="21" t="str">
        <f t="shared" si="4"/>
        <v>C-C-33</v>
      </c>
      <c r="S35" s="21" t="str">
        <f t="shared" si="4"/>
        <v>C-C-33</v>
      </c>
      <c r="T35" s="21">
        <f>VLOOKUP($R35,'AVI CTVT'!$A$2:$G$545,5,0)</f>
        <v>231</v>
      </c>
      <c r="U35" s="21">
        <f>VLOOKUP($S35,'AVI CTVT'!$A$2:$G$545,5,0)</f>
        <v>231</v>
      </c>
      <c r="V35" s="21">
        <f t="shared" si="5"/>
        <v>231</v>
      </c>
      <c r="W35" s="21">
        <f>VLOOKUP($R35,'AVI CTVT'!$A$2:$G$545,6,0)</f>
        <v>39</v>
      </c>
      <c r="X35" s="21">
        <f>VLOOKUP($S35,'AVI CTVT'!$A$2:$G$545,6,0)</f>
        <v>39</v>
      </c>
      <c r="Y35" s="21">
        <f t="shared" si="6"/>
        <v>39</v>
      </c>
      <c r="Z35" s="21">
        <f>VLOOKUP($R35,'AVI CTVT'!$A$2:$G$545,7,0)</f>
        <v>270</v>
      </c>
      <c r="AA35" s="21">
        <f>VLOOKUP($S35,'AVI CTVT'!$A$2:$G$545,7,0)</f>
        <v>270</v>
      </c>
      <c r="AB35" s="21">
        <f t="shared" si="7"/>
        <v>270</v>
      </c>
      <c r="AD35" s="21">
        <f t="shared" si="16"/>
        <v>4.4364286969950104</v>
      </c>
      <c r="AE35" s="21">
        <f t="shared" si="8"/>
        <v>1.771158100524324</v>
      </c>
      <c r="AI35" s="21" t="s">
        <v>19</v>
      </c>
      <c r="AJ35" s="21" t="s">
        <v>725</v>
      </c>
    </row>
    <row r="36" spans="1:36" x14ac:dyDescent="0.2">
      <c r="A36" s="50">
        <f t="shared" si="17"/>
        <v>210</v>
      </c>
      <c r="B36" s="51">
        <f t="shared" si="9"/>
        <v>202</v>
      </c>
      <c r="C36" s="52">
        <f t="shared" si="10"/>
        <v>193.44731643750001</v>
      </c>
      <c r="D36" s="53">
        <f t="shared" si="11"/>
        <v>38.120824649431697</v>
      </c>
      <c r="E36" s="20">
        <f t="shared" si="12"/>
        <v>231</v>
      </c>
      <c r="F36" s="54">
        <f t="shared" si="13"/>
        <v>39</v>
      </c>
      <c r="G36" s="52">
        <f t="shared" si="14"/>
        <v>270</v>
      </c>
      <c r="H36" s="55">
        <f t="shared" si="18"/>
        <v>1.1000000000000001</v>
      </c>
      <c r="I36" s="56" t="str">
        <f t="shared" si="19"/>
        <v/>
      </c>
      <c r="J36" s="56">
        <f t="shared" si="20"/>
        <v>0.18571428571428572</v>
      </c>
      <c r="K36" s="56" t="str">
        <f t="shared" si="19"/>
        <v/>
      </c>
      <c r="L36" s="56">
        <f t="shared" si="21"/>
        <v>1.2857142857142858</v>
      </c>
      <c r="M36" s="57" t="str">
        <f t="shared" si="15"/>
        <v/>
      </c>
      <c r="N36" s="49"/>
      <c r="O36" s="21">
        <f t="shared" si="1"/>
        <v>33</v>
      </c>
      <c r="P36" s="21">
        <f t="shared" si="2"/>
        <v>33</v>
      </c>
      <c r="Q36" s="21">
        <f t="shared" si="3"/>
        <v>1</v>
      </c>
      <c r="R36" s="21" t="str">
        <f t="shared" si="4"/>
        <v>C-C-33</v>
      </c>
      <c r="S36" s="21" t="str">
        <f t="shared" si="4"/>
        <v>C-C-33</v>
      </c>
      <c r="T36" s="21">
        <f>VLOOKUP($R36,'AVI CTVT'!$A$2:$G$545,5,0)</f>
        <v>231</v>
      </c>
      <c r="U36" s="21">
        <f>VLOOKUP($S36,'AVI CTVT'!$A$2:$G$545,5,0)</f>
        <v>231</v>
      </c>
      <c r="V36" s="21">
        <f t="shared" si="5"/>
        <v>231</v>
      </c>
      <c r="W36" s="21">
        <f>VLOOKUP($R36,'AVI CTVT'!$A$2:$G$545,6,0)</f>
        <v>39</v>
      </c>
      <c r="X36" s="21">
        <f>VLOOKUP($S36,'AVI CTVT'!$A$2:$G$545,6,0)</f>
        <v>39</v>
      </c>
      <c r="Y36" s="21">
        <f t="shared" si="6"/>
        <v>39</v>
      </c>
      <c r="Z36" s="21">
        <f>VLOOKUP($R36,'AVI CTVT'!$A$2:$G$545,7,0)</f>
        <v>270</v>
      </c>
      <c r="AA36" s="21">
        <f>VLOOKUP($S36,'AVI CTVT'!$A$2:$G$545,7,0)</f>
        <v>270</v>
      </c>
      <c r="AB36" s="21">
        <f t="shared" si="7"/>
        <v>270</v>
      </c>
      <c r="AD36" s="21">
        <f t="shared" si="16"/>
        <v>4.4364286969950104</v>
      </c>
      <c r="AE36" s="21">
        <f t="shared" si="8"/>
        <v>1.7484360698471604</v>
      </c>
      <c r="AI36" s="21" t="s">
        <v>20</v>
      </c>
      <c r="AJ36" s="21" t="s">
        <v>726</v>
      </c>
    </row>
    <row r="37" spans="1:36" x14ac:dyDescent="0.2">
      <c r="A37" s="50">
        <f t="shared" si="17"/>
        <v>220</v>
      </c>
      <c r="B37" s="51">
        <f t="shared" si="9"/>
        <v>212</v>
      </c>
      <c r="C37" s="52">
        <f t="shared" si="10"/>
        <v>203.44731643750001</v>
      </c>
      <c r="D37" s="53">
        <f t="shared" si="11"/>
        <v>38.599334514145241</v>
      </c>
      <c r="E37" s="20">
        <f t="shared" si="12"/>
        <v>231</v>
      </c>
      <c r="F37" s="54">
        <f t="shared" si="13"/>
        <v>39</v>
      </c>
      <c r="G37" s="52">
        <f t="shared" si="14"/>
        <v>270</v>
      </c>
      <c r="H37" s="55">
        <f t="shared" si="18"/>
        <v>1.05</v>
      </c>
      <c r="I37" s="56" t="str">
        <f t="shared" si="19"/>
        <v/>
      </c>
      <c r="J37" s="56">
        <f t="shared" si="20"/>
        <v>0.17727272727272728</v>
      </c>
      <c r="K37" s="56" t="str">
        <f t="shared" si="19"/>
        <v/>
      </c>
      <c r="L37" s="56">
        <f t="shared" si="21"/>
        <v>1.2272727272727273</v>
      </c>
      <c r="M37" s="57" t="str">
        <f t="shared" si="15"/>
        <v/>
      </c>
      <c r="N37" s="49"/>
      <c r="O37" s="21">
        <f t="shared" si="1"/>
        <v>33</v>
      </c>
      <c r="P37" s="21">
        <f t="shared" si="2"/>
        <v>33</v>
      </c>
      <c r="Q37" s="21">
        <f t="shared" si="3"/>
        <v>1</v>
      </c>
      <c r="R37" s="21" t="str">
        <f t="shared" si="4"/>
        <v>C-C-33</v>
      </c>
      <c r="S37" s="21" t="str">
        <f t="shared" si="4"/>
        <v>C-C-33</v>
      </c>
      <c r="T37" s="21">
        <f>VLOOKUP($R37,'AVI CTVT'!$A$2:$G$545,5,0)</f>
        <v>231</v>
      </c>
      <c r="U37" s="21">
        <f>VLOOKUP($S37,'AVI CTVT'!$A$2:$G$545,5,0)</f>
        <v>231</v>
      </c>
      <c r="V37" s="21">
        <f t="shared" si="5"/>
        <v>231</v>
      </c>
      <c r="W37" s="21">
        <f>VLOOKUP($R37,'AVI CTVT'!$A$2:$G$545,6,0)</f>
        <v>39</v>
      </c>
      <c r="X37" s="21">
        <f>VLOOKUP($S37,'AVI CTVT'!$A$2:$G$545,6,0)</f>
        <v>39</v>
      </c>
      <c r="Y37" s="21">
        <f t="shared" si="6"/>
        <v>39</v>
      </c>
      <c r="Z37" s="21">
        <f>VLOOKUP($R37,'AVI CTVT'!$A$2:$G$545,7,0)</f>
        <v>270</v>
      </c>
      <c r="AA37" s="21">
        <f>VLOOKUP($S37,'AVI CTVT'!$A$2:$G$545,7,0)</f>
        <v>270</v>
      </c>
      <c r="AB37" s="21">
        <f t="shared" si="7"/>
        <v>270</v>
      </c>
      <c r="AD37" s="21">
        <f t="shared" si="16"/>
        <v>4.4364286969950104</v>
      </c>
      <c r="AE37" s="21">
        <f t="shared" si="8"/>
        <v>1.7286868176962829</v>
      </c>
    </row>
    <row r="38" spans="1:36" x14ac:dyDescent="0.2">
      <c r="A38" s="50">
        <f t="shared" si="17"/>
        <v>230</v>
      </c>
      <c r="B38" s="51">
        <f t="shared" si="9"/>
        <v>222</v>
      </c>
      <c r="C38" s="52">
        <f t="shared" si="10"/>
        <v>213.44731643750001</v>
      </c>
      <c r="D38" s="53">
        <f t="shared" si="11"/>
        <v>39.025457947747547</v>
      </c>
      <c r="E38" s="20">
        <f t="shared" si="12"/>
        <v>231</v>
      </c>
      <c r="F38" s="54">
        <f t="shared" si="13"/>
        <v>39</v>
      </c>
      <c r="G38" s="52">
        <f t="shared" si="14"/>
        <v>270</v>
      </c>
      <c r="H38" s="55">
        <f t="shared" si="18"/>
        <v>1.0043478260869565</v>
      </c>
      <c r="I38" s="56" t="str">
        <f t="shared" si="19"/>
        <v/>
      </c>
      <c r="J38" s="56">
        <f t="shared" si="20"/>
        <v>0.16956521739130434</v>
      </c>
      <c r="K38" s="56" t="str">
        <f t="shared" si="19"/>
        <v/>
      </c>
      <c r="L38" s="56">
        <f t="shared" si="21"/>
        <v>1.173913043478261</v>
      </c>
      <c r="M38" s="57" t="str">
        <f t="shared" si="15"/>
        <v/>
      </c>
      <c r="N38" s="49"/>
      <c r="O38" s="21">
        <f t="shared" si="1"/>
        <v>33</v>
      </c>
      <c r="P38" s="21">
        <f t="shared" si="2"/>
        <v>33</v>
      </c>
      <c r="Q38" s="21">
        <f t="shared" si="3"/>
        <v>1</v>
      </c>
      <c r="R38" s="21" t="str">
        <f t="shared" si="4"/>
        <v>C-C-33</v>
      </c>
      <c r="S38" s="21" t="str">
        <f t="shared" si="4"/>
        <v>C-C-33</v>
      </c>
      <c r="T38" s="21">
        <f>VLOOKUP($R38,'AVI CTVT'!$A$2:$G$545,5,0)</f>
        <v>231</v>
      </c>
      <c r="U38" s="21">
        <f>VLOOKUP($S38,'AVI CTVT'!$A$2:$G$545,5,0)</f>
        <v>231</v>
      </c>
      <c r="V38" s="21">
        <f t="shared" si="5"/>
        <v>231</v>
      </c>
      <c r="W38" s="21">
        <f>VLOOKUP($R38,'AVI CTVT'!$A$2:$G$545,6,0)</f>
        <v>39</v>
      </c>
      <c r="X38" s="21">
        <f>VLOOKUP($S38,'AVI CTVT'!$A$2:$G$545,6,0)</f>
        <v>39</v>
      </c>
      <c r="Y38" s="21">
        <f t="shared" si="6"/>
        <v>39</v>
      </c>
      <c r="Z38" s="21">
        <f>VLOOKUP($R38,'AVI CTVT'!$A$2:$G$545,7,0)</f>
        <v>270</v>
      </c>
      <c r="AA38" s="21">
        <f>VLOOKUP($S38,'AVI CTVT'!$A$2:$G$545,7,0)</f>
        <v>270</v>
      </c>
      <c r="AB38" s="21">
        <f t="shared" si="7"/>
        <v>270</v>
      </c>
      <c r="AD38" s="21">
        <f t="shared" si="16"/>
        <v>4.4364286969950104</v>
      </c>
      <c r="AE38" s="21">
        <f t="shared" si="8"/>
        <v>1.7114115495132052</v>
      </c>
    </row>
    <row r="39" spans="1:36" x14ac:dyDescent="0.2">
      <c r="A39" s="50">
        <f t="shared" si="17"/>
        <v>240</v>
      </c>
      <c r="B39" s="51">
        <f t="shared" si="9"/>
        <v>232</v>
      </c>
      <c r="C39" s="52">
        <f t="shared" si="10"/>
        <v>223.44731643750001</v>
      </c>
      <c r="D39" s="53">
        <f t="shared" si="11"/>
        <v>39.406264892495656</v>
      </c>
      <c r="E39" s="20">
        <f t="shared" si="12"/>
        <v>231</v>
      </c>
      <c r="F39" s="54">
        <f t="shared" si="13"/>
        <v>39</v>
      </c>
      <c r="G39" s="52">
        <f t="shared" si="14"/>
        <v>270</v>
      </c>
      <c r="H39" s="55">
        <f t="shared" si="18"/>
        <v>0.96250000000000002</v>
      </c>
      <c r="I39" s="56" t="str">
        <f t="shared" si="19"/>
        <v/>
      </c>
      <c r="J39" s="56">
        <f t="shared" si="20"/>
        <v>0.16250000000000001</v>
      </c>
      <c r="K39" s="56" t="str">
        <f t="shared" si="19"/>
        <v/>
      </c>
      <c r="L39" s="56">
        <f t="shared" si="21"/>
        <v>1.125</v>
      </c>
      <c r="M39" s="57" t="str">
        <f t="shared" si="15"/>
        <v/>
      </c>
      <c r="N39" s="49"/>
      <c r="O39" s="21">
        <f t="shared" si="1"/>
        <v>33</v>
      </c>
      <c r="P39" s="21">
        <f t="shared" si="2"/>
        <v>33</v>
      </c>
      <c r="Q39" s="21">
        <f t="shared" si="3"/>
        <v>1</v>
      </c>
      <c r="R39" s="21" t="str">
        <f t="shared" si="4"/>
        <v>C-C-33</v>
      </c>
      <c r="S39" s="21" t="str">
        <f t="shared" si="4"/>
        <v>C-C-33</v>
      </c>
      <c r="T39" s="21">
        <f>VLOOKUP($R39,'AVI CTVT'!$A$2:$G$545,5,0)</f>
        <v>231</v>
      </c>
      <c r="U39" s="21">
        <f>VLOOKUP($S39,'AVI CTVT'!$A$2:$G$545,5,0)</f>
        <v>231</v>
      </c>
      <c r="V39" s="21">
        <f t="shared" si="5"/>
        <v>231</v>
      </c>
      <c r="W39" s="21">
        <f>VLOOKUP($R39,'AVI CTVT'!$A$2:$G$545,6,0)</f>
        <v>39</v>
      </c>
      <c r="X39" s="21">
        <f>VLOOKUP($S39,'AVI CTVT'!$A$2:$G$545,6,0)</f>
        <v>39</v>
      </c>
      <c r="Y39" s="21">
        <f t="shared" si="6"/>
        <v>39</v>
      </c>
      <c r="Z39" s="21">
        <f>VLOOKUP($R39,'AVI CTVT'!$A$2:$G$545,7,0)</f>
        <v>270</v>
      </c>
      <c r="AA39" s="21">
        <f>VLOOKUP($S39,'AVI CTVT'!$A$2:$G$545,7,0)</f>
        <v>270</v>
      </c>
      <c r="AB39" s="21">
        <f t="shared" si="7"/>
        <v>270</v>
      </c>
      <c r="AD39" s="21">
        <f t="shared" si="16"/>
        <v>4.4364286969950104</v>
      </c>
      <c r="AE39" s="21">
        <f t="shared" si="8"/>
        <v>1.6962120865682255</v>
      </c>
    </row>
    <row r="40" spans="1:36" x14ac:dyDescent="0.2">
      <c r="A40" s="50">
        <f t="shared" si="17"/>
        <v>250</v>
      </c>
      <c r="B40" s="51">
        <f t="shared" si="9"/>
        <v>242</v>
      </c>
      <c r="C40" s="52">
        <f t="shared" si="10"/>
        <v>233.44731643750001</v>
      </c>
      <c r="D40" s="53">
        <f t="shared" si="11"/>
        <v>39.747728537161045</v>
      </c>
      <c r="E40" s="20">
        <f t="shared" si="12"/>
        <v>231</v>
      </c>
      <c r="F40" s="54">
        <f t="shared" si="13"/>
        <v>39</v>
      </c>
      <c r="G40" s="52">
        <f t="shared" si="14"/>
        <v>270</v>
      </c>
      <c r="H40" s="55">
        <f t="shared" si="18"/>
        <v>0.92400000000000004</v>
      </c>
      <c r="I40" s="56" t="str">
        <f t="shared" si="19"/>
        <v/>
      </c>
      <c r="J40" s="56">
        <f t="shared" si="20"/>
        <v>0.156</v>
      </c>
      <c r="K40" s="56" t="str">
        <f t="shared" si="19"/>
        <v/>
      </c>
      <c r="L40" s="56">
        <f t="shared" si="21"/>
        <v>1.08</v>
      </c>
      <c r="M40" s="57" t="str">
        <f t="shared" si="15"/>
        <v/>
      </c>
      <c r="N40" s="49"/>
      <c r="O40" s="21">
        <f t="shared" si="1"/>
        <v>33</v>
      </c>
      <c r="P40" s="21">
        <f t="shared" si="2"/>
        <v>33</v>
      </c>
      <c r="Q40" s="21">
        <f t="shared" si="3"/>
        <v>1</v>
      </c>
      <c r="R40" s="21" t="str">
        <f t="shared" si="4"/>
        <v>C-C-33</v>
      </c>
      <c r="S40" s="21" t="str">
        <f t="shared" si="4"/>
        <v>C-C-33</v>
      </c>
      <c r="T40" s="21">
        <f>VLOOKUP($R40,'AVI CTVT'!$A$2:$G$545,5,0)</f>
        <v>231</v>
      </c>
      <c r="U40" s="21">
        <f>VLOOKUP($S40,'AVI CTVT'!$A$2:$G$545,5,0)</f>
        <v>231</v>
      </c>
      <c r="V40" s="21">
        <f t="shared" si="5"/>
        <v>231</v>
      </c>
      <c r="W40" s="21">
        <f>VLOOKUP($R40,'AVI CTVT'!$A$2:$G$545,6,0)</f>
        <v>39</v>
      </c>
      <c r="X40" s="21">
        <f>VLOOKUP($S40,'AVI CTVT'!$A$2:$G$545,6,0)</f>
        <v>39</v>
      </c>
      <c r="Y40" s="21">
        <f t="shared" si="6"/>
        <v>39</v>
      </c>
      <c r="Z40" s="21">
        <f>VLOOKUP($R40,'AVI CTVT'!$A$2:$G$545,7,0)</f>
        <v>270</v>
      </c>
      <c r="AA40" s="21">
        <f>VLOOKUP($S40,'AVI CTVT'!$A$2:$G$545,7,0)</f>
        <v>270</v>
      </c>
      <c r="AB40" s="21">
        <f t="shared" si="7"/>
        <v>270</v>
      </c>
      <c r="AD40" s="21">
        <f t="shared" si="16"/>
        <v>4.4364286969950104</v>
      </c>
      <c r="AE40" s="21">
        <f t="shared" si="8"/>
        <v>1.6827674243259936</v>
      </c>
    </row>
    <row r="41" spans="1:36" x14ac:dyDescent="0.2">
      <c r="A41" s="50">
        <f t="shared" si="17"/>
        <v>260</v>
      </c>
      <c r="B41" s="51">
        <f t="shared" si="9"/>
        <v>252</v>
      </c>
      <c r="C41" s="52">
        <f t="shared" si="10"/>
        <v>243.44731643750001</v>
      </c>
      <c r="D41" s="53">
        <f t="shared" si="11"/>
        <v>40.054911048951226</v>
      </c>
      <c r="E41" s="20">
        <f t="shared" si="12"/>
        <v>231</v>
      </c>
      <c r="F41" s="54">
        <f t="shared" si="13"/>
        <v>39</v>
      </c>
      <c r="G41" s="52">
        <f t="shared" si="14"/>
        <v>270</v>
      </c>
      <c r="H41" s="55">
        <f t="shared" si="18"/>
        <v>0.88846153846153841</v>
      </c>
      <c r="I41" s="56" t="str">
        <f t="shared" si="19"/>
        <v/>
      </c>
      <c r="J41" s="56">
        <f t="shared" si="20"/>
        <v>0.15</v>
      </c>
      <c r="K41" s="56" t="str">
        <f t="shared" si="19"/>
        <v/>
      </c>
      <c r="L41" s="56">
        <f t="shared" si="21"/>
        <v>1.0384615384615385</v>
      </c>
      <c r="M41" s="57" t="str">
        <f t="shared" si="15"/>
        <v/>
      </c>
      <c r="N41" s="49"/>
      <c r="O41" s="21">
        <f t="shared" si="1"/>
        <v>33</v>
      </c>
      <c r="P41" s="21">
        <f t="shared" si="2"/>
        <v>33</v>
      </c>
      <c r="Q41" s="21">
        <f t="shared" si="3"/>
        <v>1</v>
      </c>
      <c r="R41" s="21" t="str">
        <f t="shared" si="4"/>
        <v>C-C-33</v>
      </c>
      <c r="S41" s="21" t="str">
        <f t="shared" si="4"/>
        <v>C-C-33</v>
      </c>
      <c r="T41" s="21">
        <f>VLOOKUP($R41,'AVI CTVT'!$A$2:$G$545,5,0)</f>
        <v>231</v>
      </c>
      <c r="U41" s="21">
        <f>VLOOKUP($S41,'AVI CTVT'!$A$2:$G$545,5,0)</f>
        <v>231</v>
      </c>
      <c r="V41" s="21">
        <f t="shared" si="5"/>
        <v>231</v>
      </c>
      <c r="W41" s="21">
        <f>VLOOKUP($R41,'AVI CTVT'!$A$2:$G$545,6,0)</f>
        <v>39</v>
      </c>
      <c r="X41" s="21">
        <f>VLOOKUP($S41,'AVI CTVT'!$A$2:$G$545,6,0)</f>
        <v>39</v>
      </c>
      <c r="Y41" s="21">
        <f t="shared" si="6"/>
        <v>39</v>
      </c>
      <c r="Z41" s="21">
        <f>VLOOKUP($R41,'AVI CTVT'!$A$2:$G$545,7,0)</f>
        <v>270</v>
      </c>
      <c r="AA41" s="21">
        <f>VLOOKUP($S41,'AVI CTVT'!$A$2:$G$545,7,0)</f>
        <v>270</v>
      </c>
      <c r="AB41" s="21">
        <f t="shared" si="7"/>
        <v>270</v>
      </c>
      <c r="AD41" s="21">
        <f t="shared" si="16"/>
        <v>4.4364286969950104</v>
      </c>
      <c r="AE41" s="21">
        <f t="shared" si="8"/>
        <v>1.670816429733301</v>
      </c>
    </row>
    <row r="42" spans="1:36" x14ac:dyDescent="0.2">
      <c r="A42" s="50">
        <f t="shared" si="17"/>
        <v>270</v>
      </c>
      <c r="B42" s="51">
        <f t="shared" si="9"/>
        <v>262</v>
      </c>
      <c r="C42" s="52">
        <f t="shared" si="10"/>
        <v>253.44731643750001</v>
      </c>
      <c r="D42" s="53">
        <f t="shared" si="11"/>
        <v>40.332116685754926</v>
      </c>
      <c r="E42" s="20">
        <f t="shared" si="12"/>
        <v>231</v>
      </c>
      <c r="F42" s="54">
        <f t="shared" si="13"/>
        <v>39</v>
      </c>
      <c r="G42" s="52">
        <f t="shared" si="14"/>
        <v>270</v>
      </c>
      <c r="H42" s="55">
        <f t="shared" si="18"/>
        <v>0.85555555555555551</v>
      </c>
      <c r="I42" s="56" t="str">
        <f t="shared" si="19"/>
        <v/>
      </c>
      <c r="J42" s="56">
        <f t="shared" si="20"/>
        <v>0.14444444444444443</v>
      </c>
      <c r="K42" s="56" t="str">
        <f t="shared" si="19"/>
        <v/>
      </c>
      <c r="L42" s="56">
        <f t="shared" si="21"/>
        <v>1</v>
      </c>
      <c r="M42" s="57" t="str">
        <f t="shared" si="15"/>
        <v/>
      </c>
      <c r="N42" s="49"/>
      <c r="O42" s="21">
        <f t="shared" si="1"/>
        <v>33</v>
      </c>
      <c r="P42" s="21">
        <f t="shared" si="2"/>
        <v>33</v>
      </c>
      <c r="Q42" s="21">
        <f t="shared" si="3"/>
        <v>1</v>
      </c>
      <c r="R42" s="21" t="str">
        <f t="shared" si="4"/>
        <v>C-C-33</v>
      </c>
      <c r="S42" s="21" t="str">
        <f t="shared" si="4"/>
        <v>C-C-33</v>
      </c>
      <c r="T42" s="21">
        <f>VLOOKUP($R42,'AVI CTVT'!$A$2:$G$545,5,0)</f>
        <v>231</v>
      </c>
      <c r="U42" s="21">
        <f>VLOOKUP($S42,'AVI CTVT'!$A$2:$G$545,5,0)</f>
        <v>231</v>
      </c>
      <c r="V42" s="21">
        <f t="shared" si="5"/>
        <v>231</v>
      </c>
      <c r="W42" s="21">
        <f>VLOOKUP($R42,'AVI CTVT'!$A$2:$G$545,6,0)</f>
        <v>39</v>
      </c>
      <c r="X42" s="21">
        <f>VLOOKUP($S42,'AVI CTVT'!$A$2:$G$545,6,0)</f>
        <v>39</v>
      </c>
      <c r="Y42" s="21">
        <f t="shared" si="6"/>
        <v>39</v>
      </c>
      <c r="Z42" s="21">
        <f>VLOOKUP($R42,'AVI CTVT'!$A$2:$G$545,7,0)</f>
        <v>270</v>
      </c>
      <c r="AA42" s="21">
        <f>VLOOKUP($S42,'AVI CTVT'!$A$2:$G$545,7,0)</f>
        <v>270</v>
      </c>
      <c r="AB42" s="21">
        <f t="shared" si="7"/>
        <v>270</v>
      </c>
      <c r="AD42" s="21">
        <f t="shared" si="16"/>
        <v>4.4364286969950104</v>
      </c>
      <c r="AE42" s="21">
        <f t="shared" si="8"/>
        <v>1.6601449052729331</v>
      </c>
    </row>
    <row r="43" spans="1:36" x14ac:dyDescent="0.2">
      <c r="A43" s="50">
        <f t="shared" si="17"/>
        <v>280</v>
      </c>
      <c r="B43" s="51">
        <f t="shared" si="9"/>
        <v>272</v>
      </c>
      <c r="C43" s="52">
        <f t="shared" si="10"/>
        <v>263.44731643749998</v>
      </c>
      <c r="D43" s="53">
        <f t="shared" si="11"/>
        <v>40.583017788802607</v>
      </c>
      <c r="E43" s="20">
        <f t="shared" si="12"/>
        <v>231</v>
      </c>
      <c r="F43" s="54">
        <f t="shared" si="13"/>
        <v>39</v>
      </c>
      <c r="G43" s="52">
        <f t="shared" si="14"/>
        <v>270</v>
      </c>
      <c r="H43" s="55">
        <f t="shared" si="18"/>
        <v>0.82499999999999996</v>
      </c>
      <c r="I43" s="56" t="str">
        <f t="shared" si="19"/>
        <v/>
      </c>
      <c r="J43" s="56">
        <f t="shared" si="20"/>
        <v>0.13928571428571429</v>
      </c>
      <c r="K43" s="56" t="str">
        <f t="shared" si="19"/>
        <v/>
      </c>
      <c r="L43" s="56">
        <f t="shared" si="21"/>
        <v>0.9642857142857143</v>
      </c>
      <c r="M43" s="57" t="str">
        <f t="shared" si="15"/>
        <v/>
      </c>
      <c r="N43" s="49"/>
      <c r="O43" s="21">
        <f t="shared" si="1"/>
        <v>33</v>
      </c>
      <c r="P43" s="21">
        <f t="shared" si="2"/>
        <v>33</v>
      </c>
      <c r="Q43" s="21">
        <f t="shared" si="3"/>
        <v>1</v>
      </c>
      <c r="R43" s="21" t="str">
        <f t="shared" si="4"/>
        <v>C-C-33</v>
      </c>
      <c r="S43" s="21" t="str">
        <f t="shared" si="4"/>
        <v>C-C-33</v>
      </c>
      <c r="T43" s="21">
        <f>VLOOKUP($R43,'AVI CTVT'!$A$2:$G$545,5,0)</f>
        <v>231</v>
      </c>
      <c r="U43" s="21">
        <f>VLOOKUP($S43,'AVI CTVT'!$A$2:$G$545,5,0)</f>
        <v>231</v>
      </c>
      <c r="V43" s="21">
        <f t="shared" si="5"/>
        <v>231</v>
      </c>
      <c r="W43" s="21">
        <f>VLOOKUP($R43,'AVI CTVT'!$A$2:$G$545,6,0)</f>
        <v>39</v>
      </c>
      <c r="X43" s="21">
        <f>VLOOKUP($S43,'AVI CTVT'!$A$2:$G$545,6,0)</f>
        <v>39</v>
      </c>
      <c r="Y43" s="21">
        <f t="shared" si="6"/>
        <v>39</v>
      </c>
      <c r="Z43" s="21">
        <f>VLOOKUP($R43,'AVI CTVT'!$A$2:$G$545,7,0)</f>
        <v>270</v>
      </c>
      <c r="AA43" s="21">
        <f>VLOOKUP($S43,'AVI CTVT'!$A$2:$G$545,7,0)</f>
        <v>270</v>
      </c>
      <c r="AB43" s="21">
        <f t="shared" si="7"/>
        <v>270</v>
      </c>
      <c r="AD43" s="21">
        <f t="shared" si="16"/>
        <v>4.4364286969950104</v>
      </c>
      <c r="AE43" s="21">
        <f t="shared" si="8"/>
        <v>1.6505758033521449</v>
      </c>
    </row>
    <row r="44" spans="1:36" x14ac:dyDescent="0.2">
      <c r="A44" s="50">
        <f t="shared" si="17"/>
        <v>290</v>
      </c>
      <c r="B44" s="51">
        <f t="shared" si="9"/>
        <v>282</v>
      </c>
      <c r="C44" s="52">
        <f t="shared" si="10"/>
        <v>273.44731643749998</v>
      </c>
      <c r="D44" s="53">
        <f t="shared" si="11"/>
        <v>40.810758435559798</v>
      </c>
      <c r="E44" s="20">
        <f t="shared" si="12"/>
        <v>231</v>
      </c>
      <c r="F44" s="54">
        <f t="shared" si="13"/>
        <v>39</v>
      </c>
      <c r="G44" s="52">
        <f t="shared" si="14"/>
        <v>270</v>
      </c>
      <c r="H44" s="55">
        <f t="shared" si="18"/>
        <v>0.79655172413793107</v>
      </c>
      <c r="I44" s="56" t="str">
        <f t="shared" si="19"/>
        <v/>
      </c>
      <c r="J44" s="56">
        <f t="shared" si="20"/>
        <v>0.13448275862068965</v>
      </c>
      <c r="K44" s="56" t="str">
        <f t="shared" si="19"/>
        <v/>
      </c>
      <c r="L44" s="56">
        <f t="shared" si="21"/>
        <v>0.93103448275862066</v>
      </c>
      <c r="M44" s="57" t="str">
        <f t="shared" si="15"/>
        <v/>
      </c>
      <c r="N44" s="49"/>
      <c r="O44" s="21">
        <f t="shared" si="1"/>
        <v>33</v>
      </c>
      <c r="P44" s="21">
        <f t="shared" si="2"/>
        <v>33</v>
      </c>
      <c r="Q44" s="21">
        <f t="shared" si="3"/>
        <v>1</v>
      </c>
      <c r="R44" s="21" t="str">
        <f t="shared" si="4"/>
        <v>C-C-33</v>
      </c>
      <c r="S44" s="21" t="str">
        <f t="shared" si="4"/>
        <v>C-C-33</v>
      </c>
      <c r="T44" s="21">
        <f>VLOOKUP($R44,'AVI CTVT'!$A$2:$G$545,5,0)</f>
        <v>231</v>
      </c>
      <c r="U44" s="21">
        <f>VLOOKUP($S44,'AVI CTVT'!$A$2:$G$545,5,0)</f>
        <v>231</v>
      </c>
      <c r="V44" s="21">
        <f t="shared" si="5"/>
        <v>231</v>
      </c>
      <c r="W44" s="21">
        <f>VLOOKUP($R44,'AVI CTVT'!$A$2:$G$545,6,0)</f>
        <v>39</v>
      </c>
      <c r="X44" s="21">
        <f>VLOOKUP($S44,'AVI CTVT'!$A$2:$G$545,6,0)</f>
        <v>39</v>
      </c>
      <c r="Y44" s="21">
        <f t="shared" si="6"/>
        <v>39</v>
      </c>
      <c r="Z44" s="21">
        <f>VLOOKUP($R44,'AVI CTVT'!$A$2:$G$545,7,0)</f>
        <v>270</v>
      </c>
      <c r="AA44" s="21">
        <f>VLOOKUP($S44,'AVI CTVT'!$A$2:$G$545,7,0)</f>
        <v>270</v>
      </c>
      <c r="AB44" s="21">
        <f t="shared" si="7"/>
        <v>270</v>
      </c>
      <c r="AD44" s="21">
        <f t="shared" si="16"/>
        <v>4.4364286969950104</v>
      </c>
      <c r="AE44" s="21">
        <f t="shared" si="8"/>
        <v>1.6419617431470095</v>
      </c>
    </row>
    <row r="45" spans="1:36" x14ac:dyDescent="0.2">
      <c r="A45" s="50">
        <f t="shared" si="17"/>
        <v>300</v>
      </c>
      <c r="B45" s="51">
        <f t="shared" si="9"/>
        <v>292</v>
      </c>
      <c r="C45" s="52">
        <f t="shared" si="10"/>
        <v>283.44731643749998</v>
      </c>
      <c r="D45" s="53">
        <f t="shared" si="11"/>
        <v>41.018039788694225</v>
      </c>
      <c r="E45" s="20">
        <f t="shared" si="12"/>
        <v>231</v>
      </c>
      <c r="F45" s="54">
        <f t="shared" si="13"/>
        <v>39</v>
      </c>
      <c r="G45" s="52">
        <f t="shared" si="14"/>
        <v>270</v>
      </c>
      <c r="H45" s="55">
        <f t="shared" si="18"/>
        <v>0.77</v>
      </c>
      <c r="I45" s="56" t="str">
        <f t="shared" si="19"/>
        <v/>
      </c>
      <c r="J45" s="56">
        <f t="shared" si="20"/>
        <v>0.13</v>
      </c>
      <c r="K45" s="56" t="str">
        <f t="shared" si="19"/>
        <v/>
      </c>
      <c r="L45" s="56">
        <f t="shared" si="21"/>
        <v>0.9</v>
      </c>
      <c r="M45" s="57" t="str">
        <f t="shared" si="15"/>
        <v/>
      </c>
      <c r="N45" s="49"/>
      <c r="O45" s="21">
        <f t="shared" si="1"/>
        <v>33</v>
      </c>
      <c r="P45" s="21">
        <f t="shared" si="2"/>
        <v>33</v>
      </c>
      <c r="Q45" s="21">
        <f t="shared" si="3"/>
        <v>1</v>
      </c>
      <c r="R45" s="21" t="str">
        <f t="shared" si="4"/>
        <v>C-C-33</v>
      </c>
      <c r="S45" s="21" t="str">
        <f t="shared" si="4"/>
        <v>C-C-33</v>
      </c>
      <c r="T45" s="21">
        <f>VLOOKUP($R45,'AVI CTVT'!$A$2:$G$545,5,0)</f>
        <v>231</v>
      </c>
      <c r="U45" s="21">
        <f>VLOOKUP($S45,'AVI CTVT'!$A$2:$G$545,5,0)</f>
        <v>231</v>
      </c>
      <c r="V45" s="21">
        <f t="shared" si="5"/>
        <v>231</v>
      </c>
      <c r="W45" s="21">
        <f>VLOOKUP($R45,'AVI CTVT'!$A$2:$G$545,6,0)</f>
        <v>39</v>
      </c>
      <c r="X45" s="21">
        <f>VLOOKUP($S45,'AVI CTVT'!$A$2:$G$545,6,0)</f>
        <v>39</v>
      </c>
      <c r="Y45" s="21">
        <f t="shared" si="6"/>
        <v>39</v>
      </c>
      <c r="Z45" s="21">
        <f>VLOOKUP($R45,'AVI CTVT'!$A$2:$G$545,7,0)</f>
        <v>270</v>
      </c>
      <c r="AA45" s="21">
        <f>VLOOKUP($S45,'AVI CTVT'!$A$2:$G$545,7,0)</f>
        <v>270</v>
      </c>
      <c r="AB45" s="21">
        <f t="shared" si="7"/>
        <v>270</v>
      </c>
      <c r="AD45" s="21">
        <f t="shared" si="16"/>
        <v>4.4364286969950104</v>
      </c>
      <c r="AE45" s="21">
        <f t="shared" si="8"/>
        <v>1.6341792305063092</v>
      </c>
    </row>
    <row r="46" spans="1:36" x14ac:dyDescent="0.2">
      <c r="A46" s="50">
        <f t="shared" si="17"/>
        <v>310</v>
      </c>
      <c r="B46" s="51">
        <f t="shared" si="9"/>
        <v>302</v>
      </c>
      <c r="C46" s="52">
        <f t="shared" si="10"/>
        <v>293.44731643749998</v>
      </c>
      <c r="D46" s="53">
        <f t="shared" si="11"/>
        <v>41.207190489516421</v>
      </c>
      <c r="E46" s="20">
        <f t="shared" si="12"/>
        <v>231</v>
      </c>
      <c r="F46" s="54">
        <f t="shared" si="13"/>
        <v>39</v>
      </c>
      <c r="G46" s="52">
        <f t="shared" si="14"/>
        <v>270</v>
      </c>
      <c r="H46" s="55">
        <f t="shared" si="18"/>
        <v>0.74516129032258061</v>
      </c>
      <c r="I46" s="56" t="str">
        <f t="shared" si="19"/>
        <v/>
      </c>
      <c r="J46" s="56">
        <f t="shared" si="20"/>
        <v>0.12580645161290321</v>
      </c>
      <c r="K46" s="56" t="str">
        <f t="shared" si="19"/>
        <v/>
      </c>
      <c r="L46" s="56">
        <f t="shared" si="21"/>
        <v>0.87096774193548387</v>
      </c>
      <c r="M46" s="57" t="str">
        <f t="shared" si="15"/>
        <v/>
      </c>
      <c r="N46" s="49"/>
      <c r="O46" s="21">
        <f t="shared" si="1"/>
        <v>33</v>
      </c>
      <c r="P46" s="21">
        <f t="shared" si="2"/>
        <v>33</v>
      </c>
      <c r="Q46" s="21">
        <f t="shared" si="3"/>
        <v>1</v>
      </c>
      <c r="R46" s="21" t="str">
        <f t="shared" si="4"/>
        <v>C-C-33</v>
      </c>
      <c r="S46" s="21" t="str">
        <f t="shared" si="4"/>
        <v>C-C-33</v>
      </c>
      <c r="T46" s="21">
        <f>VLOOKUP($R46,'AVI CTVT'!$A$2:$G$545,5,0)</f>
        <v>231</v>
      </c>
      <c r="U46" s="21">
        <f>VLOOKUP($S46,'AVI CTVT'!$A$2:$G$545,5,0)</f>
        <v>231</v>
      </c>
      <c r="V46" s="21">
        <f t="shared" si="5"/>
        <v>231</v>
      </c>
      <c r="W46" s="21">
        <f>VLOOKUP($R46,'AVI CTVT'!$A$2:$G$545,6,0)</f>
        <v>39</v>
      </c>
      <c r="X46" s="21">
        <f>VLOOKUP($S46,'AVI CTVT'!$A$2:$G$545,6,0)</f>
        <v>39</v>
      </c>
      <c r="Y46" s="21">
        <f t="shared" si="6"/>
        <v>39</v>
      </c>
      <c r="Z46" s="21">
        <f>VLOOKUP($R46,'AVI CTVT'!$A$2:$G$545,7,0)</f>
        <v>270</v>
      </c>
      <c r="AA46" s="21">
        <f>VLOOKUP($S46,'AVI CTVT'!$A$2:$G$545,7,0)</f>
        <v>270</v>
      </c>
      <c r="AB46" s="21">
        <f t="shared" si="7"/>
        <v>270</v>
      </c>
      <c r="AD46" s="21">
        <f t="shared" si="16"/>
        <v>4.4364286969950104</v>
      </c>
      <c r="AE46" s="21">
        <f t="shared" si="8"/>
        <v>1.6271241516130381</v>
      </c>
    </row>
    <row r="47" spans="1:36" x14ac:dyDescent="0.2">
      <c r="A47" s="50">
        <f t="shared" si="17"/>
        <v>320</v>
      </c>
      <c r="B47" s="51">
        <f t="shared" si="9"/>
        <v>312</v>
      </c>
      <c r="C47" s="52">
        <f t="shared" si="10"/>
        <v>303.44731643749998</v>
      </c>
      <c r="D47" s="53">
        <f t="shared" si="11"/>
        <v>41.380224844045067</v>
      </c>
      <c r="E47" s="20">
        <f t="shared" si="12"/>
        <v>231</v>
      </c>
      <c r="F47" s="54">
        <f t="shared" si="13"/>
        <v>39</v>
      </c>
      <c r="G47" s="52">
        <f t="shared" si="14"/>
        <v>270</v>
      </c>
      <c r="H47" s="55">
        <f t="shared" si="18"/>
        <v>0.72187500000000004</v>
      </c>
      <c r="I47" s="56" t="str">
        <f t="shared" si="19"/>
        <v/>
      </c>
      <c r="J47" s="56">
        <f t="shared" si="20"/>
        <v>0.121875</v>
      </c>
      <c r="K47" s="56" t="str">
        <f t="shared" si="19"/>
        <v/>
      </c>
      <c r="L47" s="56">
        <f t="shared" si="21"/>
        <v>0.84375</v>
      </c>
      <c r="M47" s="57" t="str">
        <f t="shared" si="15"/>
        <v/>
      </c>
      <c r="N47" s="49"/>
      <c r="O47" s="21">
        <f t="shared" si="1"/>
        <v>33</v>
      </c>
      <c r="P47" s="21">
        <f t="shared" si="2"/>
        <v>33</v>
      </c>
      <c r="Q47" s="21">
        <f t="shared" si="3"/>
        <v>1</v>
      </c>
      <c r="R47" s="21" t="str">
        <f t="shared" si="4"/>
        <v>C-C-33</v>
      </c>
      <c r="S47" s="21" t="str">
        <f t="shared" si="4"/>
        <v>C-C-33</v>
      </c>
      <c r="T47" s="21">
        <f>VLOOKUP($R47,'AVI CTVT'!$A$2:$G$545,5,0)</f>
        <v>231</v>
      </c>
      <c r="U47" s="21">
        <f>VLOOKUP($S47,'AVI CTVT'!$A$2:$G$545,5,0)</f>
        <v>231</v>
      </c>
      <c r="V47" s="21">
        <f t="shared" si="5"/>
        <v>231</v>
      </c>
      <c r="W47" s="21">
        <f>VLOOKUP($R47,'AVI CTVT'!$A$2:$G$545,6,0)</f>
        <v>39</v>
      </c>
      <c r="X47" s="21">
        <f>VLOOKUP($S47,'AVI CTVT'!$A$2:$G$545,6,0)</f>
        <v>39</v>
      </c>
      <c r="Y47" s="21">
        <f t="shared" si="6"/>
        <v>39</v>
      </c>
      <c r="Z47" s="21">
        <f>VLOOKUP($R47,'AVI CTVT'!$A$2:$G$545,7,0)</f>
        <v>270</v>
      </c>
      <c r="AA47" s="21">
        <f>VLOOKUP($S47,'AVI CTVT'!$A$2:$G$545,7,0)</f>
        <v>270</v>
      </c>
      <c r="AB47" s="21">
        <f t="shared" si="7"/>
        <v>270</v>
      </c>
      <c r="AD47" s="21">
        <f t="shared" si="16"/>
        <v>4.4364286969950104</v>
      </c>
      <c r="AE47" s="21">
        <f t="shared" si="8"/>
        <v>1.6207082291847941</v>
      </c>
    </row>
    <row r="48" spans="1:36" x14ac:dyDescent="0.2">
      <c r="A48" s="50">
        <f t="shared" si="17"/>
        <v>330</v>
      </c>
      <c r="B48" s="51">
        <f t="shared" si="9"/>
        <v>322</v>
      </c>
      <c r="C48" s="52">
        <f t="shared" si="10"/>
        <v>313.44731643749998</v>
      </c>
      <c r="D48" s="53">
        <f t="shared" si="11"/>
        <v>41.53889104248556</v>
      </c>
      <c r="E48" s="20">
        <f t="shared" si="12"/>
        <v>231</v>
      </c>
      <c r="F48" s="54">
        <f t="shared" si="13"/>
        <v>39</v>
      </c>
      <c r="G48" s="52">
        <f t="shared" si="14"/>
        <v>270</v>
      </c>
      <c r="H48" s="55">
        <f t="shared" si="18"/>
        <v>0.7</v>
      </c>
      <c r="I48" s="56" t="str">
        <f t="shared" si="19"/>
        <v/>
      </c>
      <c r="J48" s="56">
        <f t="shared" si="20"/>
        <v>0.11818181818181818</v>
      </c>
      <c r="K48" s="56" t="str">
        <f t="shared" si="19"/>
        <v/>
      </c>
      <c r="L48" s="56">
        <f t="shared" si="21"/>
        <v>0.81818181818181823</v>
      </c>
      <c r="M48" s="57" t="str">
        <f t="shared" si="15"/>
        <v/>
      </c>
      <c r="N48" s="49"/>
      <c r="O48" s="21">
        <f t="shared" si="1"/>
        <v>33</v>
      </c>
      <c r="P48" s="21">
        <f t="shared" si="2"/>
        <v>33</v>
      </c>
      <c r="Q48" s="21">
        <f t="shared" si="3"/>
        <v>1</v>
      </c>
      <c r="R48" s="21" t="str">
        <f t="shared" si="4"/>
        <v>C-C-33</v>
      </c>
      <c r="S48" s="21" t="str">
        <f t="shared" si="4"/>
        <v>C-C-33</v>
      </c>
      <c r="T48" s="21">
        <f>VLOOKUP($R48,'AVI CTVT'!$A$2:$G$545,5,0)</f>
        <v>231</v>
      </c>
      <c r="U48" s="21">
        <f>VLOOKUP($S48,'AVI CTVT'!$A$2:$G$545,5,0)</f>
        <v>231</v>
      </c>
      <c r="V48" s="21">
        <f t="shared" si="5"/>
        <v>231</v>
      </c>
      <c r="W48" s="21">
        <f>VLOOKUP($R48,'AVI CTVT'!$A$2:$G$545,6,0)</f>
        <v>39</v>
      </c>
      <c r="X48" s="21">
        <f>VLOOKUP($S48,'AVI CTVT'!$A$2:$G$545,6,0)</f>
        <v>39</v>
      </c>
      <c r="Y48" s="21">
        <f t="shared" si="6"/>
        <v>39</v>
      </c>
      <c r="Z48" s="21">
        <f>VLOOKUP($R48,'AVI CTVT'!$A$2:$G$545,7,0)</f>
        <v>270</v>
      </c>
      <c r="AA48" s="21">
        <f>VLOOKUP($S48,'AVI CTVT'!$A$2:$G$545,7,0)</f>
        <v>270</v>
      </c>
      <c r="AB48" s="21">
        <f t="shared" si="7"/>
        <v>270</v>
      </c>
      <c r="AD48" s="21">
        <f t="shared" si="16"/>
        <v>4.4364286969950104</v>
      </c>
      <c r="AE48" s="21">
        <f t="shared" si="8"/>
        <v>1.6148562130461934</v>
      </c>
    </row>
    <row r="49" spans="1:46" x14ac:dyDescent="0.2">
      <c r="A49" s="50">
        <f t="shared" si="17"/>
        <v>340</v>
      </c>
      <c r="B49" s="51">
        <f t="shared" si="9"/>
        <v>332</v>
      </c>
      <c r="C49" s="52">
        <f t="shared" si="10"/>
        <v>323.44731643749998</v>
      </c>
      <c r="D49" s="53">
        <f t="shared" si="11"/>
        <v>41.684711232467571</v>
      </c>
      <c r="E49" s="20">
        <f t="shared" si="12"/>
        <v>231</v>
      </c>
      <c r="F49" s="54">
        <f t="shared" si="13"/>
        <v>39</v>
      </c>
      <c r="G49" s="52">
        <f t="shared" si="14"/>
        <v>270</v>
      </c>
      <c r="H49" s="55">
        <f t="shared" si="18"/>
        <v>0.67941176470588238</v>
      </c>
      <c r="I49" s="56" t="str">
        <f t="shared" si="19"/>
        <v/>
      </c>
      <c r="J49" s="56">
        <f t="shared" si="20"/>
        <v>0.11470588235294117</v>
      </c>
      <c r="K49" s="56" t="str">
        <f t="shared" si="19"/>
        <v/>
      </c>
      <c r="L49" s="56">
        <f t="shared" si="21"/>
        <v>0.79411764705882348</v>
      </c>
      <c r="M49" s="57" t="str">
        <f t="shared" si="15"/>
        <v/>
      </c>
      <c r="N49" s="49"/>
      <c r="O49" s="21">
        <f t="shared" si="1"/>
        <v>33</v>
      </c>
      <c r="P49" s="21">
        <f t="shared" si="2"/>
        <v>33</v>
      </c>
      <c r="Q49" s="21">
        <f t="shared" si="3"/>
        <v>1</v>
      </c>
      <c r="R49" s="21" t="str">
        <f t="shared" si="4"/>
        <v>C-C-33</v>
      </c>
      <c r="S49" s="21" t="str">
        <f t="shared" si="4"/>
        <v>C-C-33</v>
      </c>
      <c r="T49" s="21">
        <f>VLOOKUP($R49,'AVI CTVT'!$A$2:$G$545,5,0)</f>
        <v>231</v>
      </c>
      <c r="U49" s="21">
        <f>VLOOKUP($S49,'AVI CTVT'!$A$2:$G$545,5,0)</f>
        <v>231</v>
      </c>
      <c r="V49" s="21">
        <f t="shared" si="5"/>
        <v>231</v>
      </c>
      <c r="W49" s="21">
        <f>VLOOKUP($R49,'AVI CTVT'!$A$2:$G$545,6,0)</f>
        <v>39</v>
      </c>
      <c r="X49" s="21">
        <f>VLOOKUP($S49,'AVI CTVT'!$A$2:$G$545,6,0)</f>
        <v>39</v>
      </c>
      <c r="Y49" s="21">
        <f t="shared" si="6"/>
        <v>39</v>
      </c>
      <c r="Z49" s="21">
        <f>VLOOKUP($R49,'AVI CTVT'!$A$2:$G$545,7,0)</f>
        <v>270</v>
      </c>
      <c r="AA49" s="21">
        <f>VLOOKUP($S49,'AVI CTVT'!$A$2:$G$545,7,0)</f>
        <v>270</v>
      </c>
      <c r="AB49" s="21">
        <f t="shared" si="7"/>
        <v>270</v>
      </c>
      <c r="AD49" s="21">
        <f t="shared" si="16"/>
        <v>4.4364286969950104</v>
      </c>
      <c r="AE49" s="21">
        <f t="shared" si="8"/>
        <v>1.6095036360326254</v>
      </c>
    </row>
    <row r="50" spans="1:46" x14ac:dyDescent="0.2">
      <c r="A50" s="50">
        <f t="shared" si="17"/>
        <v>350</v>
      </c>
      <c r="B50" s="51">
        <f t="shared" si="9"/>
        <v>342</v>
      </c>
      <c r="C50" s="52">
        <f t="shared" si="10"/>
        <v>333.44731643749998</v>
      </c>
      <c r="D50" s="53">
        <f t="shared" si="11"/>
        <v>41.819014922253146</v>
      </c>
      <c r="E50" s="20">
        <f t="shared" si="12"/>
        <v>231</v>
      </c>
      <c r="F50" s="54">
        <f t="shared" si="13"/>
        <v>39</v>
      </c>
      <c r="G50" s="52">
        <f t="shared" si="14"/>
        <v>270</v>
      </c>
      <c r="H50" s="55">
        <f t="shared" si="18"/>
        <v>0.66</v>
      </c>
      <c r="I50" s="56" t="str">
        <f t="shared" si="19"/>
        <v/>
      </c>
      <c r="J50" s="56">
        <f t="shared" si="20"/>
        <v>0.11142857142857143</v>
      </c>
      <c r="K50" s="56" t="str">
        <f t="shared" si="19"/>
        <v/>
      </c>
      <c r="L50" s="56">
        <f t="shared" si="21"/>
        <v>0.77142857142857146</v>
      </c>
      <c r="M50" s="57" t="str">
        <f t="shared" si="15"/>
        <v/>
      </c>
      <c r="N50" s="49"/>
      <c r="O50" s="21">
        <f t="shared" si="1"/>
        <v>33</v>
      </c>
      <c r="P50" s="21">
        <f t="shared" si="2"/>
        <v>33</v>
      </c>
      <c r="Q50" s="21">
        <f t="shared" si="3"/>
        <v>1</v>
      </c>
      <c r="R50" s="21" t="str">
        <f t="shared" si="4"/>
        <v>C-C-33</v>
      </c>
      <c r="S50" s="21" t="str">
        <f t="shared" si="4"/>
        <v>C-C-33</v>
      </c>
      <c r="T50" s="21">
        <f>VLOOKUP($R50,'AVI CTVT'!$A$2:$G$545,5,0)</f>
        <v>231</v>
      </c>
      <c r="U50" s="21">
        <f>VLOOKUP($S50,'AVI CTVT'!$A$2:$G$545,5,0)</f>
        <v>231</v>
      </c>
      <c r="V50" s="21">
        <f t="shared" si="5"/>
        <v>231</v>
      </c>
      <c r="W50" s="21">
        <f>VLOOKUP($R50,'AVI CTVT'!$A$2:$G$545,6,0)</f>
        <v>39</v>
      </c>
      <c r="X50" s="21">
        <f>VLOOKUP($S50,'AVI CTVT'!$A$2:$G$545,6,0)</f>
        <v>39</v>
      </c>
      <c r="Y50" s="21">
        <f t="shared" si="6"/>
        <v>39</v>
      </c>
      <c r="Z50" s="21">
        <f>VLOOKUP($R50,'AVI CTVT'!$A$2:$G$545,7,0)</f>
        <v>270</v>
      </c>
      <c r="AA50" s="21">
        <f>VLOOKUP($S50,'AVI CTVT'!$A$2:$G$545,7,0)</f>
        <v>270</v>
      </c>
      <c r="AB50" s="21">
        <f t="shared" si="7"/>
        <v>270</v>
      </c>
      <c r="AD50" s="21">
        <f t="shared" si="16"/>
        <v>4.4364286969950104</v>
      </c>
      <c r="AE50" s="21">
        <f t="shared" si="8"/>
        <v>1.6045950087567884</v>
      </c>
    </row>
    <row r="51" spans="1:46" x14ac:dyDescent="0.2">
      <c r="A51" s="50">
        <f t="shared" si="17"/>
        <v>360</v>
      </c>
      <c r="B51" s="51">
        <f t="shared" si="9"/>
        <v>352</v>
      </c>
      <c r="C51" s="52">
        <f t="shared" si="10"/>
        <v>343.44731643749998</v>
      </c>
      <c r="D51" s="53">
        <f t="shared" si="11"/>
        <v>41.942966910606593</v>
      </c>
      <c r="E51" s="20">
        <f t="shared" si="12"/>
        <v>231</v>
      </c>
      <c r="F51" s="54">
        <f t="shared" si="13"/>
        <v>39</v>
      </c>
      <c r="G51" s="52">
        <f t="shared" si="14"/>
        <v>270</v>
      </c>
      <c r="H51" s="55">
        <f t="shared" si="18"/>
        <v>0.64166666666666672</v>
      </c>
      <c r="I51" s="56" t="str">
        <f t="shared" si="19"/>
        <v/>
      </c>
      <c r="J51" s="56">
        <f t="shared" si="20"/>
        <v>0.10833333333333334</v>
      </c>
      <c r="K51" s="56" t="str">
        <f t="shared" si="19"/>
        <v/>
      </c>
      <c r="L51" s="56">
        <f t="shared" si="21"/>
        <v>0.75</v>
      </c>
      <c r="M51" s="57" t="str">
        <f t="shared" si="15"/>
        <v/>
      </c>
      <c r="N51" s="49"/>
      <c r="O51" s="21">
        <f t="shared" si="1"/>
        <v>33</v>
      </c>
      <c r="P51" s="21">
        <f t="shared" si="2"/>
        <v>33</v>
      </c>
      <c r="Q51" s="21">
        <f t="shared" si="3"/>
        <v>1</v>
      </c>
      <c r="R51" s="21" t="str">
        <f t="shared" si="4"/>
        <v>C-C-33</v>
      </c>
      <c r="S51" s="21" t="str">
        <f t="shared" si="4"/>
        <v>C-C-33</v>
      </c>
      <c r="T51" s="21">
        <f>VLOOKUP($R51,'AVI CTVT'!$A$2:$G$545,5,0)</f>
        <v>231</v>
      </c>
      <c r="U51" s="21">
        <f>VLOOKUP($S51,'AVI CTVT'!$A$2:$G$545,5,0)</f>
        <v>231</v>
      </c>
      <c r="V51" s="21">
        <f t="shared" si="5"/>
        <v>231</v>
      </c>
      <c r="W51" s="21">
        <f>VLOOKUP($R51,'AVI CTVT'!$A$2:$G$545,6,0)</f>
        <v>39</v>
      </c>
      <c r="X51" s="21">
        <f>VLOOKUP($S51,'AVI CTVT'!$A$2:$G$545,6,0)</f>
        <v>39</v>
      </c>
      <c r="Y51" s="21">
        <f t="shared" si="6"/>
        <v>39</v>
      </c>
      <c r="Z51" s="21">
        <f>VLOOKUP($R51,'AVI CTVT'!$A$2:$G$545,7,0)</f>
        <v>270</v>
      </c>
      <c r="AA51" s="21">
        <f>VLOOKUP($S51,'AVI CTVT'!$A$2:$G$545,7,0)</f>
        <v>270</v>
      </c>
      <c r="AB51" s="21">
        <f t="shared" si="7"/>
        <v>270</v>
      </c>
      <c r="AD51" s="21">
        <f t="shared" si="16"/>
        <v>4.4364286969950104</v>
      </c>
      <c r="AE51" s="21">
        <f t="shared" si="8"/>
        <v>1.6000823577484007</v>
      </c>
    </row>
    <row r="52" spans="1:46" x14ac:dyDescent="0.2">
      <c r="A52" s="50">
        <f t="shared" si="17"/>
        <v>370</v>
      </c>
      <c r="B52" s="51">
        <f t="shared" si="9"/>
        <v>362</v>
      </c>
      <c r="C52" s="52">
        <f t="shared" si="10"/>
        <v>353.44731643749998</v>
      </c>
      <c r="D52" s="53">
        <f t="shared" si="11"/>
        <v>42.057590714015753</v>
      </c>
      <c r="E52" s="20">
        <f t="shared" si="12"/>
        <v>231</v>
      </c>
      <c r="F52" s="54">
        <f t="shared" si="13"/>
        <v>39</v>
      </c>
      <c r="G52" s="52">
        <f t="shared" si="14"/>
        <v>270</v>
      </c>
      <c r="H52" s="55">
        <f t="shared" si="18"/>
        <v>0.62432432432432428</v>
      </c>
      <c r="I52" s="56" t="str">
        <f t="shared" si="19"/>
        <v/>
      </c>
      <c r="J52" s="56">
        <f t="shared" si="20"/>
        <v>0.10540540540540541</v>
      </c>
      <c r="K52" s="56" t="str">
        <f t="shared" si="19"/>
        <v/>
      </c>
      <c r="L52" s="56">
        <f t="shared" si="21"/>
        <v>0.72972972972972971</v>
      </c>
      <c r="M52" s="57" t="str">
        <f t="shared" si="15"/>
        <v/>
      </c>
      <c r="N52" s="49"/>
      <c r="O52" s="21">
        <f t="shared" si="1"/>
        <v>33</v>
      </c>
      <c r="P52" s="21">
        <f t="shared" si="2"/>
        <v>33</v>
      </c>
      <c r="Q52" s="21">
        <f t="shared" si="3"/>
        <v>1</v>
      </c>
      <c r="R52" s="21" t="str">
        <f t="shared" si="4"/>
        <v>C-C-33</v>
      </c>
      <c r="S52" s="21" t="str">
        <f t="shared" si="4"/>
        <v>C-C-33</v>
      </c>
      <c r="T52" s="21">
        <f>VLOOKUP($R52,'AVI CTVT'!$A$2:$G$545,5,0)</f>
        <v>231</v>
      </c>
      <c r="U52" s="21">
        <f>VLOOKUP($S52,'AVI CTVT'!$A$2:$G$545,5,0)</f>
        <v>231</v>
      </c>
      <c r="V52" s="21">
        <f t="shared" si="5"/>
        <v>231</v>
      </c>
      <c r="W52" s="21">
        <f>VLOOKUP($R52,'AVI CTVT'!$A$2:$G$545,6,0)</f>
        <v>39</v>
      </c>
      <c r="X52" s="21">
        <f>VLOOKUP($S52,'AVI CTVT'!$A$2:$G$545,6,0)</f>
        <v>39</v>
      </c>
      <c r="Y52" s="21">
        <f t="shared" si="6"/>
        <v>39</v>
      </c>
      <c r="Z52" s="21">
        <f>VLOOKUP($R52,'AVI CTVT'!$A$2:$G$545,7,0)</f>
        <v>270</v>
      </c>
      <c r="AA52" s="21">
        <f>VLOOKUP($S52,'AVI CTVT'!$A$2:$G$545,7,0)</f>
        <v>270</v>
      </c>
      <c r="AB52" s="21">
        <f t="shared" si="7"/>
        <v>270</v>
      </c>
      <c r="AD52" s="21">
        <f t="shared" si="16"/>
        <v>4.4364286969950104</v>
      </c>
      <c r="AE52" s="21">
        <f t="shared" si="8"/>
        <v>1.5959240342449703</v>
      </c>
    </row>
    <row r="53" spans="1:46" x14ac:dyDescent="0.2">
      <c r="A53" s="50">
        <f t="shared" si="17"/>
        <v>380</v>
      </c>
      <c r="B53" s="51">
        <f t="shared" si="9"/>
        <v>372</v>
      </c>
      <c r="C53" s="52">
        <f t="shared" si="10"/>
        <v>363.44731643749998</v>
      </c>
      <c r="D53" s="53">
        <f t="shared" si="11"/>
        <v>42.163788279672112</v>
      </c>
      <c r="E53" s="20">
        <f t="shared" si="12"/>
        <v>231</v>
      </c>
      <c r="F53" s="54">
        <f t="shared" si="13"/>
        <v>39</v>
      </c>
      <c r="G53" s="52">
        <f t="shared" si="14"/>
        <v>270</v>
      </c>
      <c r="H53" s="55">
        <f t="shared" si="18"/>
        <v>0.60789473684210527</v>
      </c>
      <c r="I53" s="56" t="str">
        <f t="shared" si="19"/>
        <v/>
      </c>
      <c r="J53" s="56">
        <f t="shared" si="20"/>
        <v>0.10263157894736842</v>
      </c>
      <c r="K53" s="56" t="str">
        <f t="shared" si="19"/>
        <v/>
      </c>
      <c r="L53" s="56">
        <f t="shared" si="21"/>
        <v>0.71052631578947367</v>
      </c>
      <c r="M53" s="57" t="str">
        <f t="shared" si="15"/>
        <v/>
      </c>
      <c r="N53" s="49"/>
      <c r="O53" s="21">
        <f t="shared" si="1"/>
        <v>33</v>
      </c>
      <c r="P53" s="21">
        <f t="shared" si="2"/>
        <v>33</v>
      </c>
      <c r="Q53" s="21">
        <f t="shared" si="3"/>
        <v>1</v>
      </c>
      <c r="R53" s="21" t="str">
        <f t="shared" si="4"/>
        <v>C-C-33</v>
      </c>
      <c r="S53" s="21" t="str">
        <f t="shared" si="4"/>
        <v>C-C-33</v>
      </c>
      <c r="T53" s="21">
        <f>VLOOKUP($R53,'AVI CTVT'!$A$2:$G$545,5,0)</f>
        <v>231</v>
      </c>
      <c r="U53" s="21">
        <f>VLOOKUP($S53,'AVI CTVT'!$A$2:$G$545,5,0)</f>
        <v>231</v>
      </c>
      <c r="V53" s="21">
        <f t="shared" si="5"/>
        <v>231</v>
      </c>
      <c r="W53" s="21">
        <f>VLOOKUP($R53,'AVI CTVT'!$A$2:$G$545,6,0)</f>
        <v>39</v>
      </c>
      <c r="X53" s="21">
        <f>VLOOKUP($S53,'AVI CTVT'!$A$2:$G$545,6,0)</f>
        <v>39</v>
      </c>
      <c r="Y53" s="21">
        <f t="shared" si="6"/>
        <v>39</v>
      </c>
      <c r="Z53" s="21">
        <f>VLOOKUP($R53,'AVI CTVT'!$A$2:$G$545,7,0)</f>
        <v>270</v>
      </c>
      <c r="AA53" s="21">
        <f>VLOOKUP($S53,'AVI CTVT'!$A$2:$G$545,7,0)</f>
        <v>270</v>
      </c>
      <c r="AB53" s="21">
        <f t="shared" si="7"/>
        <v>270</v>
      </c>
      <c r="AD53" s="21">
        <f t="shared" si="16"/>
        <v>4.4364286969950104</v>
      </c>
      <c r="AE53" s="21">
        <f t="shared" si="8"/>
        <v>1.5920837378006667</v>
      </c>
    </row>
    <row r="54" spans="1:46" x14ac:dyDescent="0.2">
      <c r="A54" s="50">
        <f t="shared" si="17"/>
        <v>390</v>
      </c>
      <c r="B54" s="51">
        <f t="shared" si="9"/>
        <v>382</v>
      </c>
      <c r="C54" s="52">
        <f t="shared" si="10"/>
        <v>373.44731643749998</v>
      </c>
      <c r="D54" s="53">
        <f t="shared" si="11"/>
        <v>42.262356625736608</v>
      </c>
      <c r="E54" s="20">
        <f t="shared" si="12"/>
        <v>231</v>
      </c>
      <c r="F54" s="54">
        <f t="shared" si="13"/>
        <v>39</v>
      </c>
      <c r="G54" s="52">
        <f t="shared" si="14"/>
        <v>270</v>
      </c>
      <c r="H54" s="55">
        <f t="shared" si="18"/>
        <v>0.59230769230769231</v>
      </c>
      <c r="I54" s="56" t="str">
        <f t="shared" si="19"/>
        <v/>
      </c>
      <c r="J54" s="56">
        <f t="shared" si="20"/>
        <v>0.1</v>
      </c>
      <c r="K54" s="56" t="str">
        <f t="shared" si="19"/>
        <v/>
      </c>
      <c r="L54" s="56">
        <f t="shared" si="21"/>
        <v>0.69230769230769229</v>
      </c>
      <c r="M54" s="57" t="str">
        <f t="shared" si="15"/>
        <v/>
      </c>
      <c r="N54" s="49"/>
      <c r="O54" s="21">
        <f t="shared" si="1"/>
        <v>33</v>
      </c>
      <c r="P54" s="21">
        <f t="shared" si="2"/>
        <v>33</v>
      </c>
      <c r="Q54" s="21">
        <f t="shared" si="3"/>
        <v>1</v>
      </c>
      <c r="R54" s="21" t="str">
        <f t="shared" si="4"/>
        <v>C-C-33</v>
      </c>
      <c r="S54" s="21" t="str">
        <f t="shared" si="4"/>
        <v>C-C-33</v>
      </c>
      <c r="T54" s="21">
        <f>VLOOKUP($R54,'AVI CTVT'!$A$2:$G$545,5,0)</f>
        <v>231</v>
      </c>
      <c r="U54" s="21">
        <f>VLOOKUP($S54,'AVI CTVT'!$A$2:$G$545,5,0)</f>
        <v>231</v>
      </c>
      <c r="V54" s="21">
        <f t="shared" si="5"/>
        <v>231</v>
      </c>
      <c r="W54" s="21">
        <f>VLOOKUP($R54,'AVI CTVT'!$A$2:$G$545,6,0)</f>
        <v>39</v>
      </c>
      <c r="X54" s="21">
        <f>VLOOKUP($S54,'AVI CTVT'!$A$2:$G$545,6,0)</f>
        <v>39</v>
      </c>
      <c r="Y54" s="21">
        <f t="shared" si="6"/>
        <v>39</v>
      </c>
      <c r="Z54" s="21">
        <f>VLOOKUP($R54,'AVI CTVT'!$A$2:$G$545,7,0)</f>
        <v>270</v>
      </c>
      <c r="AA54" s="21">
        <f>VLOOKUP($S54,'AVI CTVT'!$A$2:$G$545,7,0)</f>
        <v>270</v>
      </c>
      <c r="AB54" s="21">
        <f t="shared" si="7"/>
        <v>270</v>
      </c>
      <c r="AD54" s="21">
        <f t="shared" si="16"/>
        <v>4.4364286969950104</v>
      </c>
      <c r="AE54" s="21">
        <f t="shared" si="8"/>
        <v>1.5885297115191721</v>
      </c>
    </row>
    <row r="55" spans="1:46" x14ac:dyDescent="0.2">
      <c r="A55" s="50">
        <f t="shared" si="17"/>
        <v>400</v>
      </c>
      <c r="B55" s="51">
        <f t="shared" si="9"/>
        <v>392</v>
      </c>
      <c r="C55" s="52">
        <f t="shared" si="10"/>
        <v>383.44731643749998</v>
      </c>
      <c r="D55" s="53">
        <f t="shared" si="11"/>
        <v>42.354001932049826</v>
      </c>
      <c r="E55" s="20">
        <f t="shared" si="12"/>
        <v>231</v>
      </c>
      <c r="F55" s="54">
        <f t="shared" si="13"/>
        <v>39</v>
      </c>
      <c r="G55" s="52">
        <f t="shared" si="14"/>
        <v>270</v>
      </c>
      <c r="H55" s="55">
        <f t="shared" si="18"/>
        <v>0.57750000000000001</v>
      </c>
      <c r="I55" s="56" t="str">
        <f t="shared" si="19"/>
        <v/>
      </c>
      <c r="J55" s="56">
        <f t="shared" si="20"/>
        <v>9.7500000000000003E-2</v>
      </c>
      <c r="K55" s="56" t="str">
        <f t="shared" si="19"/>
        <v/>
      </c>
      <c r="L55" s="56">
        <f t="shared" si="21"/>
        <v>0.67500000000000004</v>
      </c>
      <c r="M55" s="57" t="str">
        <f t="shared" si="15"/>
        <v/>
      </c>
      <c r="N55" s="49"/>
      <c r="O55" s="21">
        <f t="shared" si="1"/>
        <v>33</v>
      </c>
      <c r="P55" s="21">
        <f t="shared" si="2"/>
        <v>33</v>
      </c>
      <c r="Q55" s="21">
        <f t="shared" si="3"/>
        <v>1</v>
      </c>
      <c r="R55" s="21" t="str">
        <f t="shared" si="4"/>
        <v>C-C-33</v>
      </c>
      <c r="S55" s="21" t="str">
        <f t="shared" si="4"/>
        <v>C-C-33</v>
      </c>
      <c r="T55" s="21">
        <f>VLOOKUP($R55,'AVI CTVT'!$A$2:$G$545,5,0)</f>
        <v>231</v>
      </c>
      <c r="U55" s="21">
        <f>VLOOKUP($S55,'AVI CTVT'!$A$2:$G$545,5,0)</f>
        <v>231</v>
      </c>
      <c r="V55" s="21">
        <f t="shared" si="5"/>
        <v>231</v>
      </c>
      <c r="W55" s="21">
        <f>VLOOKUP($R55,'AVI CTVT'!$A$2:$G$545,6,0)</f>
        <v>39</v>
      </c>
      <c r="X55" s="21">
        <f>VLOOKUP($S55,'AVI CTVT'!$A$2:$G$545,6,0)</f>
        <v>39</v>
      </c>
      <c r="Y55" s="21">
        <f t="shared" si="6"/>
        <v>39</v>
      </c>
      <c r="Z55" s="21">
        <f>VLOOKUP($R55,'AVI CTVT'!$A$2:$G$545,7,0)</f>
        <v>270</v>
      </c>
      <c r="AA55" s="21">
        <f>VLOOKUP($S55,'AVI CTVT'!$A$2:$G$545,7,0)</f>
        <v>270</v>
      </c>
      <c r="AB55" s="21">
        <f t="shared" si="7"/>
        <v>270</v>
      </c>
      <c r="AD55" s="21">
        <f t="shared" si="16"/>
        <v>4.4364286969950104</v>
      </c>
      <c r="AE55" s="21">
        <f t="shared" si="8"/>
        <v>1.585234075252971</v>
      </c>
    </row>
    <row r="56" spans="1:46" x14ac:dyDescent="0.2">
      <c r="A56" s="50">
        <f t="shared" si="17"/>
        <v>410</v>
      </c>
      <c r="B56" s="51">
        <f t="shared" si="9"/>
        <v>402</v>
      </c>
      <c r="C56" s="52">
        <f t="shared" si="10"/>
        <v>393.44731643749998</v>
      </c>
      <c r="D56" s="53">
        <f t="shared" si="11"/>
        <v>42.439351508968528</v>
      </c>
      <c r="E56" s="20">
        <f t="shared" si="12"/>
        <v>231</v>
      </c>
      <c r="F56" s="54">
        <f t="shared" si="13"/>
        <v>39</v>
      </c>
      <c r="G56" s="52">
        <f t="shared" si="14"/>
        <v>270</v>
      </c>
      <c r="H56" s="55">
        <f t="shared" si="18"/>
        <v>0.56341463414634141</v>
      </c>
      <c r="I56" s="56" t="str">
        <f t="shared" si="19"/>
        <v/>
      </c>
      <c r="J56" s="56">
        <f t="shared" si="20"/>
        <v>9.5121951219512196E-2</v>
      </c>
      <c r="K56" s="56" t="str">
        <f t="shared" si="19"/>
        <v/>
      </c>
      <c r="L56" s="56">
        <f t="shared" si="21"/>
        <v>0.65853658536585369</v>
      </c>
      <c r="M56" s="57" t="str">
        <f t="shared" si="15"/>
        <v/>
      </c>
      <c r="N56" s="49"/>
      <c r="O56" s="21">
        <f t="shared" si="1"/>
        <v>33</v>
      </c>
      <c r="P56" s="21">
        <f t="shared" si="2"/>
        <v>33</v>
      </c>
      <c r="Q56" s="21">
        <f t="shared" si="3"/>
        <v>1</v>
      </c>
      <c r="R56" s="21" t="str">
        <f t="shared" si="4"/>
        <v>C-C-33</v>
      </c>
      <c r="S56" s="21" t="str">
        <f t="shared" si="4"/>
        <v>C-C-33</v>
      </c>
      <c r="T56" s="21">
        <f>VLOOKUP($R56,'AVI CTVT'!$A$2:$G$545,5,0)</f>
        <v>231</v>
      </c>
      <c r="U56" s="21">
        <f>VLOOKUP($S56,'AVI CTVT'!$A$2:$G$545,5,0)</f>
        <v>231</v>
      </c>
      <c r="V56" s="21">
        <f t="shared" si="5"/>
        <v>231</v>
      </c>
      <c r="W56" s="21">
        <f>VLOOKUP($R56,'AVI CTVT'!$A$2:$G$545,6,0)</f>
        <v>39</v>
      </c>
      <c r="X56" s="21">
        <f>VLOOKUP($S56,'AVI CTVT'!$A$2:$G$545,6,0)</f>
        <v>39</v>
      </c>
      <c r="Y56" s="21">
        <f t="shared" si="6"/>
        <v>39</v>
      </c>
      <c r="Z56" s="21">
        <f>VLOOKUP($R56,'AVI CTVT'!$A$2:$G$545,7,0)</f>
        <v>270</v>
      </c>
      <c r="AA56" s="21">
        <f>VLOOKUP($S56,'AVI CTVT'!$A$2:$G$545,7,0)</f>
        <v>270</v>
      </c>
      <c r="AB56" s="21">
        <f t="shared" si="7"/>
        <v>270</v>
      </c>
      <c r="AD56" s="21">
        <f t="shared" si="16"/>
        <v>4.4364286969950104</v>
      </c>
      <c r="AE56" s="21">
        <f t="shared" si="8"/>
        <v>1.5821722703636929</v>
      </c>
    </row>
    <row r="57" spans="1:46" x14ac:dyDescent="0.2">
      <c r="A57" s="59">
        <f t="shared" si="17"/>
        <v>420</v>
      </c>
      <c r="B57" s="60">
        <f t="shared" si="9"/>
        <v>412</v>
      </c>
      <c r="C57" s="61">
        <f t="shared" si="10"/>
        <v>403.44731643749998</v>
      </c>
      <c r="D57" s="62">
        <f t="shared" si="11"/>
        <v>42.518963994885084</v>
      </c>
      <c r="E57" s="63">
        <f t="shared" si="12"/>
        <v>231</v>
      </c>
      <c r="F57" s="64">
        <f t="shared" si="13"/>
        <v>39</v>
      </c>
      <c r="G57" s="61">
        <f t="shared" si="14"/>
        <v>270</v>
      </c>
      <c r="H57" s="65">
        <f t="shared" si="18"/>
        <v>0.55000000000000004</v>
      </c>
      <c r="I57" s="66" t="str">
        <f t="shared" si="19"/>
        <v/>
      </c>
      <c r="J57" s="66">
        <f t="shared" si="20"/>
        <v>9.285714285714286E-2</v>
      </c>
      <c r="K57" s="66" t="str">
        <f t="shared" si="19"/>
        <v/>
      </c>
      <c r="L57" s="66">
        <f t="shared" si="21"/>
        <v>0.6428571428571429</v>
      </c>
      <c r="M57" s="67" t="str">
        <f t="shared" si="15"/>
        <v/>
      </c>
      <c r="N57" s="49"/>
    </row>
    <row r="58" spans="1:46" x14ac:dyDescent="0.2">
      <c r="I58" s="68"/>
      <c r="K58" s="68"/>
      <c r="M58" s="68"/>
    </row>
    <row r="59" spans="1:46" ht="30.75" customHeight="1" x14ac:dyDescent="0.2">
      <c r="A59" s="81" t="s">
        <v>16</v>
      </c>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row>
    <row r="60" spans="1:46" ht="29.1" customHeight="1" x14ac:dyDescent="0.2">
      <c r="A60" s="81" t="s">
        <v>17</v>
      </c>
      <c r="B60" s="82"/>
      <c r="C60" s="82"/>
      <c r="D60" s="82"/>
      <c r="E60" s="82"/>
      <c r="F60" s="82"/>
      <c r="G60" s="82"/>
      <c r="H60" s="82"/>
      <c r="I60" s="82"/>
      <c r="J60" s="82"/>
      <c r="K60" s="82"/>
      <c r="L60" s="82"/>
      <c r="M60" s="82"/>
      <c r="N60" s="82"/>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row>
    <row r="61" spans="1:46" ht="42" customHeight="1" x14ac:dyDescent="0.2">
      <c r="A61" s="81" t="s">
        <v>15</v>
      </c>
      <c r="B61" s="82"/>
      <c r="C61" s="82"/>
      <c r="D61" s="82"/>
      <c r="E61" s="82"/>
      <c r="F61" s="82"/>
      <c r="G61" s="82"/>
      <c r="H61" s="82"/>
      <c r="I61" s="82"/>
      <c r="J61" s="82"/>
      <c r="K61" s="82"/>
      <c r="L61" s="82"/>
      <c r="M61" s="82"/>
      <c r="N61" s="82"/>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row>
    <row r="62" spans="1:46" ht="42" customHeight="1" x14ac:dyDescent="0.2">
      <c r="A62" s="81" t="s">
        <v>14</v>
      </c>
      <c r="B62" s="82"/>
      <c r="C62" s="82"/>
      <c r="D62" s="82"/>
      <c r="E62" s="82"/>
      <c r="F62" s="82"/>
      <c r="G62" s="82"/>
      <c r="H62" s="82"/>
      <c r="I62" s="82"/>
      <c r="J62" s="82"/>
      <c r="K62" s="82"/>
      <c r="L62" s="82"/>
      <c r="M62" s="82"/>
      <c r="N62" s="82"/>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row>
    <row r="63" spans="1:46" ht="12.75" customHeight="1" x14ac:dyDescent="0.2"/>
  </sheetData>
  <mergeCells count="26">
    <mergeCell ref="A60:AS60"/>
    <mergeCell ref="A61:AS61"/>
    <mergeCell ref="A62:AS62"/>
    <mergeCell ref="E10:F10"/>
    <mergeCell ref="E11:F11"/>
    <mergeCell ref="E12:F12"/>
    <mergeCell ref="A59:AT59"/>
    <mergeCell ref="H15:I15"/>
    <mergeCell ref="J15:K15"/>
    <mergeCell ref="L15:M15"/>
    <mergeCell ref="A9:C9"/>
    <mergeCell ref="A10:C10"/>
    <mergeCell ref="A11:C11"/>
    <mergeCell ref="E14:G14"/>
    <mergeCell ref="H14:M14"/>
    <mergeCell ref="E9:F9"/>
    <mergeCell ref="A7:C7"/>
    <mergeCell ref="E7:F7"/>
    <mergeCell ref="E8:F8"/>
    <mergeCell ref="A8:C8"/>
    <mergeCell ref="A1:M1"/>
    <mergeCell ref="A5:C5"/>
    <mergeCell ref="E5:F5"/>
    <mergeCell ref="A6:C6"/>
    <mergeCell ref="E6:F6"/>
    <mergeCell ref="A3:AR3"/>
  </mergeCells>
  <phoneticPr fontId="3" type="noConversion"/>
  <dataValidations disablePrompts="1" count="4">
    <dataValidation type="whole" operator="greaterThan" allowBlank="1" showInputMessage="1" showErrorMessage="1" sqref="D11">
      <formula1>0</formula1>
    </dataValidation>
    <dataValidation type="list" allowBlank="1" showInputMessage="1" showErrorMessage="1" sqref="D5">
      <formula1>$AI$33:$AI$36</formula1>
    </dataValidation>
    <dataValidation type="list" allowBlank="1" showInputMessage="1" showErrorMessage="1" sqref="D6">
      <formula1>$AI$24:$AI$27</formula1>
    </dataValidation>
    <dataValidation type="list" allowBlank="1" showInputMessage="1" showErrorMessage="1" sqref="D7">
      <formula1>$AM$16:$AM$27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5"/>
  <sheetViews>
    <sheetView workbookViewId="0">
      <selection activeCell="A34" sqref="A34"/>
    </sheetView>
  </sheetViews>
  <sheetFormatPr defaultColWidth="11" defaultRowHeight="12.75" x14ac:dyDescent="0.2"/>
  <cols>
    <col min="4" max="6" width="10.75" style="3" customWidth="1"/>
  </cols>
  <sheetData>
    <row r="1" spans="1:12" x14ac:dyDescent="0.2">
      <c r="D1"/>
      <c r="G1" s="3"/>
    </row>
    <row r="2" spans="1:12" x14ac:dyDescent="0.2">
      <c r="D2"/>
      <c r="G2" s="3"/>
    </row>
    <row r="3" spans="1:12" x14ac:dyDescent="0.2">
      <c r="A3" t="s">
        <v>523</v>
      </c>
      <c r="B3" t="s">
        <v>78</v>
      </c>
      <c r="C3" t="s">
        <v>79</v>
      </c>
      <c r="D3" t="s">
        <v>519</v>
      </c>
      <c r="E3" s="3" t="s">
        <v>520</v>
      </c>
      <c r="F3" s="3" t="s">
        <v>521</v>
      </c>
      <c r="G3" s="3" t="s">
        <v>522</v>
      </c>
      <c r="H3" t="s">
        <v>73</v>
      </c>
      <c r="I3" s="3" t="s">
        <v>74</v>
      </c>
      <c r="J3" s="3" t="s">
        <v>75</v>
      </c>
      <c r="K3" s="3" t="s">
        <v>76</v>
      </c>
      <c r="L3" s="3" t="s">
        <v>77</v>
      </c>
    </row>
    <row r="4" spans="1:12" x14ac:dyDescent="0.2">
      <c r="A4" t="s">
        <v>524</v>
      </c>
      <c r="B4">
        <v>1</v>
      </c>
      <c r="C4">
        <v>0</v>
      </c>
      <c r="D4" s="1">
        <v>0</v>
      </c>
      <c r="E4" s="3">
        <v>8.1139679999999998</v>
      </c>
      <c r="F4" s="3">
        <v>-1.3645579999999999</v>
      </c>
      <c r="G4" s="3">
        <v>1.258996</v>
      </c>
      <c r="H4" s="2">
        <v>0</v>
      </c>
      <c r="I4" s="3">
        <v>0</v>
      </c>
      <c r="J4" s="3">
        <v>0</v>
      </c>
      <c r="K4" s="3">
        <v>0</v>
      </c>
      <c r="L4" s="3">
        <v>0</v>
      </c>
    </row>
    <row r="5" spans="1:12" x14ac:dyDescent="0.2">
      <c r="A5" t="s">
        <v>525</v>
      </c>
      <c r="B5">
        <v>1</v>
      </c>
      <c r="C5">
        <v>0</v>
      </c>
      <c r="D5" s="1">
        <v>0</v>
      </c>
      <c r="E5" s="3">
        <v>9.2814969999999999</v>
      </c>
      <c r="F5" s="3">
        <v>-1.6208830000000001</v>
      </c>
      <c r="G5" s="3">
        <v>5.5984410000000002</v>
      </c>
      <c r="H5" s="2">
        <v>0</v>
      </c>
      <c r="I5" s="3">
        <v>0</v>
      </c>
      <c r="J5" s="3">
        <v>0</v>
      </c>
      <c r="K5" s="3">
        <v>0</v>
      </c>
      <c r="L5" s="3">
        <v>0</v>
      </c>
    </row>
    <row r="6" spans="1:12" x14ac:dyDescent="0.2">
      <c r="A6" t="s">
        <v>526</v>
      </c>
      <c r="B6">
        <v>1</v>
      </c>
      <c r="C6">
        <v>0</v>
      </c>
      <c r="D6" s="1">
        <v>0</v>
      </c>
      <c r="E6" s="3">
        <v>11.914158</v>
      </c>
      <c r="F6" s="3">
        <v>-2.2072189999999998</v>
      </c>
      <c r="G6" s="3">
        <v>10</v>
      </c>
      <c r="H6" s="2">
        <v>0</v>
      </c>
      <c r="I6" s="3">
        <v>0</v>
      </c>
      <c r="J6" s="3">
        <v>0</v>
      </c>
      <c r="K6">
        <v>0</v>
      </c>
      <c r="L6">
        <v>0</v>
      </c>
    </row>
    <row r="7" spans="1:12" x14ac:dyDescent="0.2">
      <c r="A7" t="s">
        <v>528</v>
      </c>
      <c r="B7">
        <v>1</v>
      </c>
      <c r="C7">
        <v>0</v>
      </c>
      <c r="D7" s="4">
        <v>4.4435000000000002E-2</v>
      </c>
      <c r="E7" s="3">
        <v>11.381717999999999</v>
      </c>
      <c r="F7" s="3">
        <v>-1.9443250000000001</v>
      </c>
      <c r="G7" s="3">
        <v>6.728764</v>
      </c>
      <c r="H7" s="2">
        <v>0</v>
      </c>
      <c r="I7" s="3">
        <v>0</v>
      </c>
      <c r="J7" s="3">
        <v>0</v>
      </c>
      <c r="K7" s="3">
        <v>0</v>
      </c>
      <c r="L7" s="3">
        <v>0</v>
      </c>
    </row>
    <row r="8" spans="1:12" x14ac:dyDescent="0.2">
      <c r="A8" t="s">
        <v>529</v>
      </c>
      <c r="B8">
        <v>1</v>
      </c>
      <c r="C8">
        <v>0</v>
      </c>
      <c r="D8" s="4">
        <v>0.202935</v>
      </c>
      <c r="E8" s="3">
        <v>9.9082019999999993</v>
      </c>
      <c r="F8" s="3">
        <v>-1.3900809999999999</v>
      </c>
      <c r="G8" s="3">
        <v>1.868576</v>
      </c>
      <c r="H8" s="2">
        <v>0</v>
      </c>
      <c r="I8" s="3">
        <v>0</v>
      </c>
      <c r="J8" s="3">
        <v>0</v>
      </c>
      <c r="K8" s="3">
        <v>0</v>
      </c>
      <c r="L8" s="3">
        <v>0</v>
      </c>
    </row>
    <row r="9" spans="1:12" x14ac:dyDescent="0.2">
      <c r="A9" t="s">
        <v>530</v>
      </c>
      <c r="B9">
        <v>1</v>
      </c>
      <c r="C9">
        <v>0</v>
      </c>
      <c r="D9" s="4">
        <v>7.3455999999999994E-2</v>
      </c>
      <c r="E9" s="3">
        <v>8.7705169999999999</v>
      </c>
      <c r="F9" s="3">
        <v>-1.3347059999999999</v>
      </c>
      <c r="G9" s="3">
        <v>1.719841</v>
      </c>
      <c r="H9" s="2">
        <v>0</v>
      </c>
      <c r="I9" s="3">
        <v>0</v>
      </c>
      <c r="J9" s="3">
        <v>0</v>
      </c>
      <c r="K9" s="3">
        <v>0</v>
      </c>
      <c r="L9" s="3">
        <v>0</v>
      </c>
    </row>
    <row r="10" spans="1:12" x14ac:dyDescent="0.2">
      <c r="A10" t="s">
        <v>531</v>
      </c>
      <c r="B10">
        <v>0</v>
      </c>
      <c r="C10">
        <v>1</v>
      </c>
      <c r="D10" s="4">
        <v>0</v>
      </c>
      <c r="E10" s="3">
        <v>0</v>
      </c>
      <c r="F10" s="3">
        <v>0</v>
      </c>
      <c r="G10" s="3">
        <v>0</v>
      </c>
      <c r="H10" s="4">
        <v>-23.907361000000002</v>
      </c>
      <c r="I10" s="3">
        <v>11.607896999999999</v>
      </c>
      <c r="J10" s="3">
        <v>14.945874</v>
      </c>
      <c r="K10" s="3">
        <v>-1.4095709999999999</v>
      </c>
      <c r="L10" s="5">
        <v>2</v>
      </c>
    </row>
    <row r="11" spans="1:12" x14ac:dyDescent="0.2">
      <c r="A11" t="s">
        <v>532</v>
      </c>
      <c r="B11">
        <v>0</v>
      </c>
      <c r="C11">
        <v>1</v>
      </c>
      <c r="D11" s="4">
        <v>0</v>
      </c>
      <c r="E11" s="3">
        <v>0</v>
      </c>
      <c r="F11" s="3">
        <v>0</v>
      </c>
      <c r="G11" s="3">
        <v>0</v>
      </c>
      <c r="H11" s="4">
        <v>-29.135352999999999</v>
      </c>
      <c r="I11" s="3">
        <v>13.6052021</v>
      </c>
      <c r="J11" s="3">
        <v>14.632941000000001</v>
      </c>
      <c r="K11" s="3">
        <v>-1.6268389999999999</v>
      </c>
      <c r="L11" s="5">
        <v>2</v>
      </c>
    </row>
    <row r="12" spans="1:12" x14ac:dyDescent="0.2">
      <c r="A12" t="s">
        <v>436</v>
      </c>
      <c r="B12">
        <v>1</v>
      </c>
      <c r="C12">
        <v>0</v>
      </c>
      <c r="D12" s="1">
        <v>0</v>
      </c>
      <c r="E12" s="3">
        <v>9.2814969999999999</v>
      </c>
      <c r="F12" s="3">
        <v>-1.6208830000000001</v>
      </c>
      <c r="G12" s="3">
        <v>5.5984410000000002</v>
      </c>
      <c r="H12" s="2">
        <v>0</v>
      </c>
      <c r="I12" s="3">
        <v>0</v>
      </c>
      <c r="J12" s="3">
        <v>0</v>
      </c>
      <c r="K12" s="3">
        <v>0</v>
      </c>
      <c r="L12" s="3">
        <v>0</v>
      </c>
    </row>
    <row r="13" spans="1:12" x14ac:dyDescent="0.2">
      <c r="A13" t="s">
        <v>437</v>
      </c>
      <c r="B13">
        <v>1</v>
      </c>
      <c r="C13">
        <v>0</v>
      </c>
      <c r="D13" s="1">
        <v>0</v>
      </c>
      <c r="E13" s="3">
        <v>11.914158</v>
      </c>
      <c r="F13" s="3">
        <v>-2.2072189999999998</v>
      </c>
      <c r="G13" s="3">
        <v>10</v>
      </c>
      <c r="H13" s="2">
        <v>0</v>
      </c>
      <c r="I13" s="3">
        <v>0</v>
      </c>
      <c r="J13" s="3">
        <v>0</v>
      </c>
      <c r="K13">
        <v>0</v>
      </c>
      <c r="L13">
        <v>0</v>
      </c>
    </row>
    <row r="14" spans="1:12" x14ac:dyDescent="0.2">
      <c r="A14" s="17" t="s">
        <v>5</v>
      </c>
      <c r="B14">
        <v>1</v>
      </c>
      <c r="C14">
        <v>0</v>
      </c>
      <c r="D14" s="4">
        <v>4.4435000000000002E-2</v>
      </c>
      <c r="E14" s="3">
        <v>11.381717999999999</v>
      </c>
      <c r="F14" s="3">
        <v>-1.9443250000000001</v>
      </c>
      <c r="G14" s="3">
        <v>6.728764</v>
      </c>
      <c r="H14" s="2">
        <v>0</v>
      </c>
      <c r="I14" s="3">
        <v>0</v>
      </c>
      <c r="J14" s="3">
        <v>0</v>
      </c>
      <c r="K14" s="3">
        <v>0</v>
      </c>
      <c r="L14" s="3">
        <v>0</v>
      </c>
    </row>
    <row r="15" spans="1:12" x14ac:dyDescent="0.2">
      <c r="A15" s="17" t="s">
        <v>6</v>
      </c>
      <c r="B15">
        <v>1</v>
      </c>
      <c r="C15">
        <v>0</v>
      </c>
      <c r="D15" s="4">
        <v>0.202935</v>
      </c>
      <c r="E15" s="3">
        <v>9.9082019999999993</v>
      </c>
      <c r="F15" s="3">
        <v>-1.3900809999999999</v>
      </c>
      <c r="G15" s="3">
        <v>1.868576</v>
      </c>
      <c r="H15" s="2">
        <v>0</v>
      </c>
      <c r="I15" s="3">
        <v>0</v>
      </c>
      <c r="J15" s="3">
        <v>0</v>
      </c>
      <c r="K15" s="3">
        <v>0</v>
      </c>
      <c r="L15" s="3">
        <v>0</v>
      </c>
    </row>
    <row r="16" spans="1:12" x14ac:dyDescent="0.2">
      <c r="D16"/>
    </row>
    <row r="17" spans="1:45" x14ac:dyDescent="0.2">
      <c r="D17"/>
    </row>
    <row r="18" spans="1:45" ht="12.75" customHeight="1" x14ac:dyDescent="0.2">
      <c r="A18" s="89" t="s">
        <v>0</v>
      </c>
      <c r="B18" s="90"/>
      <c r="C18" s="90"/>
      <c r="D18" s="90"/>
      <c r="E18" s="90"/>
      <c r="F18" s="90"/>
      <c r="G18" s="90"/>
      <c r="H18" s="90"/>
      <c r="I18" s="90"/>
      <c r="J18" s="13"/>
      <c r="K18" s="13"/>
      <c r="L18" s="13"/>
      <c r="M18" s="13"/>
      <c r="N18" s="13"/>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row>
    <row r="19" spans="1:45" x14ac:dyDescent="0.2">
      <c r="A19" s="90"/>
      <c r="B19" s="90"/>
      <c r="C19" s="90"/>
      <c r="D19" s="90"/>
      <c r="E19" s="90"/>
      <c r="F19" s="90"/>
      <c r="G19" s="90"/>
      <c r="H19" s="90"/>
      <c r="I19" s="90"/>
    </row>
    <row r="20" spans="1:45" x14ac:dyDescent="0.2">
      <c r="A20" s="90"/>
      <c r="B20" s="90"/>
      <c r="C20" s="90"/>
      <c r="D20" s="90"/>
      <c r="E20" s="90"/>
      <c r="F20" s="90"/>
      <c r="G20" s="90"/>
      <c r="H20" s="90"/>
      <c r="I20" s="90"/>
    </row>
    <row r="21" spans="1:45" x14ac:dyDescent="0.2">
      <c r="A21" s="90"/>
      <c r="B21" s="90"/>
      <c r="C21" s="90"/>
      <c r="D21" s="90"/>
      <c r="E21" s="90"/>
      <c r="F21" s="90"/>
      <c r="G21" s="90"/>
      <c r="H21" s="90"/>
      <c r="I21" s="90"/>
    </row>
    <row r="22" spans="1:45" x14ac:dyDescent="0.2">
      <c r="A22" s="90"/>
      <c r="B22" s="90"/>
      <c r="C22" s="90"/>
      <c r="D22" s="90"/>
      <c r="E22" s="90"/>
      <c r="F22" s="90"/>
      <c r="G22" s="90"/>
      <c r="H22" s="90"/>
      <c r="I22" s="90"/>
    </row>
    <row r="23" spans="1:45" x14ac:dyDescent="0.2">
      <c r="A23" s="90"/>
      <c r="B23" s="90"/>
      <c r="C23" s="90"/>
      <c r="D23" s="90"/>
      <c r="E23" s="90"/>
      <c r="F23" s="90"/>
      <c r="G23" s="90"/>
      <c r="H23" s="90"/>
      <c r="I23" s="90"/>
    </row>
    <row r="24" spans="1:45" x14ac:dyDescent="0.2">
      <c r="A24" s="90"/>
      <c r="B24" s="90"/>
      <c r="C24" s="90"/>
      <c r="D24" s="90"/>
      <c r="E24" s="90"/>
      <c r="F24" s="90"/>
      <c r="G24" s="90"/>
      <c r="H24" s="90"/>
      <c r="I24" s="90"/>
    </row>
    <row r="25" spans="1:45" x14ac:dyDescent="0.2">
      <c r="A25" s="90"/>
      <c r="B25" s="90"/>
      <c r="C25" s="90"/>
      <c r="D25" s="90"/>
      <c r="E25" s="90"/>
      <c r="F25" s="90"/>
      <c r="G25" s="90"/>
      <c r="H25" s="90"/>
      <c r="I25" s="90"/>
    </row>
    <row r="26" spans="1:45" x14ac:dyDescent="0.2">
      <c r="A26" s="90"/>
      <c r="B26" s="90"/>
      <c r="C26" s="90"/>
      <c r="D26" s="90"/>
      <c r="E26" s="90"/>
      <c r="F26" s="90"/>
      <c r="G26" s="90"/>
      <c r="H26" s="90"/>
      <c r="I26" s="90"/>
    </row>
    <row r="27" spans="1:45" x14ac:dyDescent="0.2">
      <c r="A27" s="90"/>
      <c r="B27" s="90"/>
      <c r="C27" s="90"/>
      <c r="D27" s="90"/>
      <c r="E27" s="90"/>
      <c r="F27" s="90"/>
      <c r="G27" s="90"/>
      <c r="H27" s="90"/>
      <c r="I27" s="90"/>
    </row>
    <row r="28" spans="1:45" x14ac:dyDescent="0.2">
      <c r="A28" s="90"/>
      <c r="B28" s="90"/>
      <c r="C28" s="90"/>
      <c r="D28" s="90"/>
      <c r="E28" s="90"/>
      <c r="F28" s="90"/>
      <c r="G28" s="90"/>
      <c r="H28" s="90"/>
      <c r="I28" s="90"/>
    </row>
    <row r="29" spans="1:45" x14ac:dyDescent="0.2">
      <c r="A29" s="90"/>
      <c r="B29" s="90"/>
      <c r="C29" s="90"/>
      <c r="D29" s="90"/>
      <c r="E29" s="90"/>
      <c r="F29" s="90"/>
      <c r="G29" s="90"/>
      <c r="H29" s="90"/>
      <c r="I29" s="90"/>
    </row>
    <row r="30" spans="1:45" x14ac:dyDescent="0.2">
      <c r="A30" s="90"/>
      <c r="B30" s="90"/>
      <c r="C30" s="90"/>
      <c r="D30" s="90"/>
      <c r="E30" s="90"/>
      <c r="F30" s="90"/>
      <c r="G30" s="90"/>
      <c r="H30" s="90"/>
      <c r="I30" s="90"/>
    </row>
    <row r="31" spans="1:45" x14ac:dyDescent="0.2">
      <c r="A31" s="90"/>
      <c r="B31" s="90"/>
      <c r="C31" s="90"/>
      <c r="D31" s="90"/>
      <c r="E31" s="90"/>
      <c r="F31" s="90"/>
      <c r="G31" s="90"/>
      <c r="H31" s="90"/>
      <c r="I31" s="90"/>
    </row>
    <row r="32" spans="1:45" x14ac:dyDescent="0.2">
      <c r="A32" s="90"/>
      <c r="B32" s="90"/>
      <c r="C32" s="90"/>
      <c r="D32" s="90"/>
      <c r="E32" s="90"/>
      <c r="F32" s="90"/>
      <c r="G32" s="90"/>
      <c r="H32" s="90"/>
      <c r="I32" s="90"/>
    </row>
    <row r="33" spans="1:9" x14ac:dyDescent="0.2">
      <c r="A33" s="90"/>
      <c r="B33" s="90"/>
      <c r="C33" s="90"/>
      <c r="D33" s="90"/>
      <c r="E33" s="90"/>
      <c r="F33" s="90"/>
      <c r="G33" s="90"/>
      <c r="H33" s="90"/>
      <c r="I33" s="90"/>
    </row>
    <row r="34" spans="1:9" x14ac:dyDescent="0.2">
      <c r="D34"/>
    </row>
    <row r="35" spans="1:9" x14ac:dyDescent="0.2">
      <c r="D35"/>
    </row>
    <row r="36" spans="1:9" x14ac:dyDescent="0.2">
      <c r="D36"/>
    </row>
    <row r="37" spans="1:9" x14ac:dyDescent="0.2">
      <c r="D37"/>
    </row>
    <row r="38" spans="1:9" x14ac:dyDescent="0.2">
      <c r="D38"/>
    </row>
    <row r="39" spans="1:9" x14ac:dyDescent="0.2">
      <c r="D39"/>
    </row>
    <row r="40" spans="1:9" x14ac:dyDescent="0.2">
      <c r="D40"/>
    </row>
    <row r="41" spans="1:9" x14ac:dyDescent="0.2">
      <c r="D41"/>
    </row>
    <row r="42" spans="1:9" x14ac:dyDescent="0.2">
      <c r="D42"/>
    </row>
    <row r="43" spans="1:9" x14ac:dyDescent="0.2">
      <c r="D43"/>
    </row>
    <row r="44" spans="1:9" x14ac:dyDescent="0.2">
      <c r="D44"/>
    </row>
    <row r="45" spans="1:9" x14ac:dyDescent="0.2">
      <c r="D45"/>
    </row>
    <row r="46" spans="1:9" x14ac:dyDescent="0.2">
      <c r="D46"/>
    </row>
    <row r="47" spans="1:9" x14ac:dyDescent="0.2">
      <c r="D47"/>
    </row>
    <row r="48" spans="1:9" x14ac:dyDescent="0.2">
      <c r="D48"/>
    </row>
    <row r="49" spans="4:4" x14ac:dyDescent="0.2">
      <c r="D49"/>
    </row>
    <row r="50" spans="4:4" x14ac:dyDescent="0.2">
      <c r="D50"/>
    </row>
    <row r="51" spans="4:4" x14ac:dyDescent="0.2">
      <c r="D51"/>
    </row>
    <row r="52" spans="4:4" x14ac:dyDescent="0.2">
      <c r="D52"/>
    </row>
    <row r="53" spans="4:4" x14ac:dyDescent="0.2">
      <c r="D53"/>
    </row>
    <row r="54" spans="4:4" x14ac:dyDescent="0.2">
      <c r="D54"/>
    </row>
    <row r="55" spans="4:4" x14ac:dyDescent="0.2">
      <c r="D55"/>
    </row>
  </sheetData>
  <mergeCells count="1">
    <mergeCell ref="A18:I33"/>
  </mergeCells>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29" sqref="D29"/>
    </sheetView>
  </sheetViews>
  <sheetFormatPr defaultColWidth="11" defaultRowHeight="12.75" x14ac:dyDescent="0.2"/>
  <sheetData>
    <row r="1" spans="1:11" x14ac:dyDescent="0.2">
      <c r="A1" t="s">
        <v>523</v>
      </c>
      <c r="B1" t="s">
        <v>251</v>
      </c>
      <c r="C1" t="s">
        <v>252</v>
      </c>
      <c r="E1" s="89" t="s">
        <v>10</v>
      </c>
      <c r="F1" s="89"/>
      <c r="G1" s="89"/>
      <c r="H1" s="89"/>
      <c r="I1" s="89"/>
      <c r="J1" s="89"/>
      <c r="K1" s="89"/>
    </row>
    <row r="2" spans="1:11" x14ac:dyDescent="0.2">
      <c r="A2" t="s">
        <v>253</v>
      </c>
      <c r="B2">
        <v>8</v>
      </c>
      <c r="C2">
        <v>4.5</v>
      </c>
      <c r="E2" s="89"/>
      <c r="F2" s="89"/>
      <c r="G2" s="89"/>
      <c r="H2" s="89"/>
      <c r="I2" s="89"/>
      <c r="J2" s="89"/>
      <c r="K2" s="89"/>
    </row>
    <row r="3" spans="1:11" x14ac:dyDescent="0.2">
      <c r="A3" t="s">
        <v>254</v>
      </c>
      <c r="B3">
        <v>6</v>
      </c>
      <c r="C3" t="e">
        <f>NA()</f>
        <v>#N/A</v>
      </c>
      <c r="E3" s="89"/>
      <c r="F3" s="89"/>
      <c r="G3" s="89"/>
      <c r="H3" s="89"/>
      <c r="I3" s="89"/>
      <c r="J3" s="89"/>
      <c r="K3" s="89"/>
    </row>
    <row r="4" spans="1:11" x14ac:dyDescent="0.2">
      <c r="A4" t="s">
        <v>255</v>
      </c>
      <c r="B4">
        <v>8</v>
      </c>
      <c r="C4">
        <v>4.5</v>
      </c>
      <c r="E4" s="89"/>
      <c r="F4" s="89"/>
      <c r="G4" s="89"/>
      <c r="H4" s="89"/>
      <c r="I4" s="89"/>
      <c r="J4" s="89"/>
      <c r="K4" s="89"/>
    </row>
    <row r="5" spans="1:11" x14ac:dyDescent="0.2">
      <c r="A5" t="s">
        <v>530</v>
      </c>
      <c r="B5">
        <v>5</v>
      </c>
      <c r="C5">
        <v>3.5</v>
      </c>
      <c r="E5" s="89"/>
      <c r="F5" s="89"/>
      <c r="G5" s="89"/>
      <c r="H5" s="89"/>
      <c r="I5" s="89"/>
      <c r="J5" s="89"/>
      <c r="K5" s="89"/>
    </row>
    <row r="6" spans="1:11" x14ac:dyDescent="0.2">
      <c r="A6" t="s">
        <v>72</v>
      </c>
      <c r="B6">
        <v>5</v>
      </c>
      <c r="C6">
        <v>3.5</v>
      </c>
    </row>
    <row r="7" spans="1:11" x14ac:dyDescent="0.2">
      <c r="A7" t="s">
        <v>256</v>
      </c>
      <c r="B7">
        <v>1</v>
      </c>
      <c r="C7" t="e">
        <f>NA()</f>
        <v>#N/A</v>
      </c>
    </row>
    <row r="8" spans="1:11" x14ac:dyDescent="0.2">
      <c r="A8" t="s">
        <v>257</v>
      </c>
      <c r="B8">
        <v>1</v>
      </c>
      <c r="C8" t="e">
        <f>NA()</f>
        <v>#N/A</v>
      </c>
    </row>
    <row r="9" spans="1:11" x14ac:dyDescent="0.2">
      <c r="A9" t="s">
        <v>258</v>
      </c>
      <c r="B9">
        <v>2</v>
      </c>
      <c r="C9" t="e">
        <f>NA()</f>
        <v>#N/A</v>
      </c>
    </row>
    <row r="10" spans="1:11" x14ac:dyDescent="0.2">
      <c r="A10" t="s">
        <v>259</v>
      </c>
      <c r="B10">
        <v>8</v>
      </c>
      <c r="C10" t="e">
        <f>NA()</f>
        <v>#N/A</v>
      </c>
    </row>
    <row r="11" spans="1:11" x14ac:dyDescent="0.2">
      <c r="A11" t="s">
        <v>260</v>
      </c>
      <c r="B11">
        <v>8</v>
      </c>
      <c r="C11" t="e">
        <f>NA()</f>
        <v>#N/A</v>
      </c>
    </row>
    <row r="12" spans="1:11" x14ac:dyDescent="0.2">
      <c r="A12" t="s">
        <v>261</v>
      </c>
      <c r="B12">
        <v>9</v>
      </c>
      <c r="C12" t="e">
        <f>NA()</f>
        <v>#N/A</v>
      </c>
    </row>
    <row r="13" spans="1:11" x14ac:dyDescent="0.2">
      <c r="A13" t="s">
        <v>262</v>
      </c>
      <c r="B13">
        <v>8</v>
      </c>
      <c r="C13">
        <v>6.5</v>
      </c>
    </row>
  </sheetData>
  <mergeCells count="1">
    <mergeCell ref="E1:K5"/>
  </mergeCells>
  <phoneticPr fontId="3" type="noConversion"/>
  <pageMargins left="0.75" right="0.75" top="1" bottom="1" header="0.5" footer="0.5"/>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F1" sqref="F1:L5"/>
    </sheetView>
  </sheetViews>
  <sheetFormatPr defaultColWidth="11" defaultRowHeight="12.75" x14ac:dyDescent="0.2"/>
  <sheetData>
    <row r="1" spans="1:12" ht="12.75" customHeight="1" x14ac:dyDescent="0.2">
      <c r="A1" t="s">
        <v>523</v>
      </c>
      <c r="B1" t="s">
        <v>263</v>
      </c>
      <c r="C1" t="s">
        <v>264</v>
      </c>
      <c r="D1" t="s">
        <v>527</v>
      </c>
      <c r="F1" s="89" t="s">
        <v>9</v>
      </c>
      <c r="G1" s="89"/>
      <c r="H1" s="89"/>
      <c r="I1" s="89"/>
      <c r="J1" s="89"/>
      <c r="K1" s="89"/>
      <c r="L1" s="89"/>
    </row>
    <row r="2" spans="1:12" x14ac:dyDescent="0.2">
      <c r="A2" t="s">
        <v>253</v>
      </c>
      <c r="B2">
        <v>4.5356880000000004</v>
      </c>
      <c r="C2">
        <v>0.99527900000000002</v>
      </c>
      <c r="D2">
        <v>64.271929</v>
      </c>
      <c r="F2" s="89"/>
      <c r="G2" s="89"/>
      <c r="H2" s="89"/>
      <c r="I2" s="89"/>
      <c r="J2" s="89"/>
      <c r="K2" s="89"/>
      <c r="L2" s="89"/>
    </row>
    <row r="3" spans="1:12" x14ac:dyDescent="0.2">
      <c r="A3" t="s">
        <v>265</v>
      </c>
      <c r="B3">
        <v>1.572173</v>
      </c>
      <c r="C3">
        <v>0.99797899999999995</v>
      </c>
      <c r="D3">
        <v>63.737752</v>
      </c>
      <c r="F3" s="89"/>
      <c r="G3" s="89"/>
      <c r="H3" s="89"/>
      <c r="I3" s="89"/>
      <c r="J3" s="89"/>
      <c r="K3" s="89"/>
      <c r="L3" s="89"/>
    </row>
    <row r="4" spans="1:12" x14ac:dyDescent="0.2">
      <c r="A4" t="s">
        <v>529</v>
      </c>
      <c r="B4">
        <v>1.4566699999999999</v>
      </c>
      <c r="C4">
        <v>1.038333</v>
      </c>
      <c r="D4">
        <v>24.688558</v>
      </c>
      <c r="F4" s="89"/>
      <c r="G4" s="89"/>
      <c r="H4" s="89"/>
      <c r="I4" s="89"/>
      <c r="J4" s="89"/>
      <c r="K4" s="89"/>
      <c r="L4" s="89"/>
    </row>
    <row r="5" spans="1:12" x14ac:dyDescent="0.2">
      <c r="A5" t="s">
        <v>266</v>
      </c>
      <c r="B5">
        <v>2.7070400000000001</v>
      </c>
      <c r="C5">
        <v>0.99227399999999999</v>
      </c>
      <c r="D5">
        <v>83.268450999999999</v>
      </c>
      <c r="F5" s="89"/>
      <c r="G5" s="89"/>
      <c r="H5" s="89"/>
      <c r="I5" s="89"/>
      <c r="J5" s="89"/>
      <c r="K5" s="89"/>
      <c r="L5" s="89"/>
    </row>
    <row r="6" spans="1:12" x14ac:dyDescent="0.2">
      <c r="A6" t="s">
        <v>267</v>
      </c>
      <c r="B6">
        <v>0.37417400000000001</v>
      </c>
      <c r="C6">
        <v>1.017944</v>
      </c>
      <c r="D6">
        <v>51.807726000000002</v>
      </c>
    </row>
    <row r="7" spans="1:12" x14ac:dyDescent="0.2">
      <c r="A7" t="s">
        <v>532</v>
      </c>
      <c r="B7">
        <v>-1.289679</v>
      </c>
      <c r="C7">
        <v>1.0462720000000001</v>
      </c>
      <c r="D7">
        <v>65.504391999999996</v>
      </c>
    </row>
    <row r="8" spans="1:12" x14ac:dyDescent="0.2">
      <c r="A8" t="s">
        <v>268</v>
      </c>
      <c r="B8">
        <v>10.221935999999999</v>
      </c>
      <c r="C8">
        <v>0.96551500000000001</v>
      </c>
      <c r="D8">
        <v>76.063215999999997</v>
      </c>
    </row>
    <row r="9" spans="1:12" x14ac:dyDescent="0.2">
      <c r="A9" t="s">
        <v>269</v>
      </c>
      <c r="B9">
        <v>5.0948260000000003</v>
      </c>
      <c r="C9">
        <v>1.0032639999999999</v>
      </c>
      <c r="D9">
        <v>38.293219999999998</v>
      </c>
    </row>
    <row r="10" spans="1:12" x14ac:dyDescent="0.2">
      <c r="A10" t="s">
        <v>438</v>
      </c>
      <c r="B10">
        <v>2.7070400000000001</v>
      </c>
      <c r="C10">
        <v>0.99227399999999999</v>
      </c>
      <c r="D10">
        <v>83.268450999999999</v>
      </c>
    </row>
    <row r="11" spans="1:12" x14ac:dyDescent="0.2">
      <c r="A11" t="s">
        <v>437</v>
      </c>
      <c r="B11">
        <v>10.221935999999999</v>
      </c>
      <c r="C11">
        <v>0.96551500000000001</v>
      </c>
      <c r="D11">
        <v>76.063215999999997</v>
      </c>
    </row>
    <row r="12" spans="1:12" x14ac:dyDescent="0.2">
      <c r="A12" s="17" t="s">
        <v>5</v>
      </c>
      <c r="B12">
        <v>4.5356880000000004</v>
      </c>
      <c r="C12">
        <v>0.99527900000000002</v>
      </c>
      <c r="D12">
        <v>64.271929</v>
      </c>
    </row>
    <row r="13" spans="1:12" x14ac:dyDescent="0.2">
      <c r="A13" s="17" t="s">
        <v>6</v>
      </c>
      <c r="B13">
        <v>1.4566699999999999</v>
      </c>
      <c r="C13">
        <v>1.038333</v>
      </c>
      <c r="D13">
        <v>24.688558</v>
      </c>
    </row>
    <row r="20" spans="1:1" x14ac:dyDescent="0.2">
      <c r="A20" t="s">
        <v>270</v>
      </c>
    </row>
  </sheetData>
  <mergeCells count="1">
    <mergeCell ref="F1:L5"/>
  </mergeCells>
  <phoneticPr fontId="3" type="noConversion"/>
  <pageMargins left="0.75" right="0.75" top="1" bottom="1" header="0.5" footer="0.5"/>
  <pageSetup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81"/>
  <sheetViews>
    <sheetView showGridLines="0" workbookViewId="0">
      <selection activeCell="J1" sqref="J1:U7"/>
    </sheetView>
  </sheetViews>
  <sheetFormatPr defaultColWidth="7.875" defaultRowHeight="15.75" x14ac:dyDescent="0.25"/>
  <cols>
    <col min="1" max="4" width="7.25" style="10" customWidth="1"/>
    <col min="5" max="7" width="7.25" style="6" customWidth="1"/>
    <col min="8" max="8" width="3.375" style="10" customWidth="1"/>
    <col min="9" max="9" width="2.625" style="10" customWidth="1"/>
    <col min="10" max="10" width="12.625" style="10" customWidth="1"/>
    <col min="11" max="12" width="4.875" style="10" customWidth="1"/>
    <col min="13" max="13" width="8" style="10" customWidth="1"/>
    <col min="14" max="14" width="2.625" style="10" customWidth="1"/>
    <col min="15" max="15" width="3.375" style="10" customWidth="1"/>
    <col min="16" max="16" width="5.625" style="10" customWidth="1"/>
    <col min="17" max="16384" width="7.875" style="10"/>
  </cols>
  <sheetData>
    <row r="1" spans="1:54" s="6" customFormat="1" ht="12" customHeight="1" x14ac:dyDescent="0.25">
      <c r="A1" s="6" t="s">
        <v>370</v>
      </c>
      <c r="B1" s="6" t="s">
        <v>371</v>
      </c>
      <c r="C1" s="7" t="s">
        <v>372</v>
      </c>
      <c r="D1" s="7" t="s">
        <v>373</v>
      </c>
      <c r="E1" s="8" t="s">
        <v>374</v>
      </c>
      <c r="F1" s="8" t="s">
        <v>375</v>
      </c>
      <c r="G1" s="8" t="s">
        <v>376</v>
      </c>
      <c r="H1" s="9"/>
      <c r="I1" s="9"/>
      <c r="J1" s="89" t="s">
        <v>7</v>
      </c>
      <c r="K1" s="89"/>
      <c r="L1" s="89"/>
      <c r="M1" s="89"/>
      <c r="N1" s="89"/>
      <c r="O1" s="89"/>
      <c r="P1" s="89"/>
      <c r="Q1" s="89"/>
      <c r="R1" s="89"/>
      <c r="S1" s="89"/>
      <c r="T1" s="89"/>
      <c r="U1" s="89"/>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row>
    <row r="2" spans="1:54" ht="12" customHeight="1" x14ac:dyDescent="0.25">
      <c r="A2" s="10" t="s">
        <v>377</v>
      </c>
      <c r="B2" s="10" t="s">
        <v>378</v>
      </c>
      <c r="C2" s="7">
        <v>0</v>
      </c>
      <c r="D2" s="11" t="s">
        <v>379</v>
      </c>
      <c r="E2" s="8">
        <v>0</v>
      </c>
      <c r="F2" s="8">
        <v>0</v>
      </c>
      <c r="G2" s="8">
        <v>0</v>
      </c>
      <c r="J2" s="89"/>
      <c r="K2" s="89"/>
      <c r="L2" s="89"/>
      <c r="M2" s="89"/>
      <c r="N2" s="89"/>
      <c r="O2" s="89"/>
      <c r="P2" s="89"/>
      <c r="Q2" s="89"/>
      <c r="R2" s="89"/>
      <c r="S2" s="89"/>
      <c r="T2" s="89"/>
      <c r="U2" s="89"/>
    </row>
    <row r="3" spans="1:54" ht="12" customHeight="1" x14ac:dyDescent="0.25">
      <c r="A3" s="10" t="s">
        <v>380</v>
      </c>
      <c r="B3" s="10" t="s">
        <v>378</v>
      </c>
      <c r="C3" s="7">
        <v>1</v>
      </c>
      <c r="D3" s="11" t="s">
        <v>379</v>
      </c>
      <c r="E3" s="8">
        <v>0</v>
      </c>
      <c r="F3" s="8">
        <v>0</v>
      </c>
      <c r="G3" s="8">
        <v>0</v>
      </c>
      <c r="J3" s="89"/>
      <c r="K3" s="89"/>
      <c r="L3" s="89"/>
      <c r="M3" s="89"/>
      <c r="N3" s="89"/>
      <c r="O3" s="89"/>
      <c r="P3" s="89"/>
      <c r="Q3" s="89"/>
      <c r="R3" s="89"/>
      <c r="S3" s="89"/>
      <c r="T3" s="89"/>
      <c r="U3" s="89"/>
    </row>
    <row r="4" spans="1:54" ht="12" customHeight="1" x14ac:dyDescent="0.25">
      <c r="A4" s="10" t="s">
        <v>381</v>
      </c>
      <c r="B4" s="10" t="s">
        <v>378</v>
      </c>
      <c r="C4" s="7">
        <v>2</v>
      </c>
      <c r="D4" s="11" t="s">
        <v>379</v>
      </c>
      <c r="E4" s="8">
        <v>0</v>
      </c>
      <c r="F4" s="8">
        <v>0</v>
      </c>
      <c r="G4" s="8">
        <v>0</v>
      </c>
      <c r="J4" s="89"/>
      <c r="K4" s="89"/>
      <c r="L4" s="89"/>
      <c r="M4" s="89"/>
      <c r="N4" s="89"/>
      <c r="O4" s="89"/>
      <c r="P4" s="89"/>
      <c r="Q4" s="89"/>
      <c r="R4" s="89"/>
      <c r="S4" s="89"/>
      <c r="T4" s="89"/>
      <c r="U4" s="89"/>
    </row>
    <row r="5" spans="1:54" ht="12" customHeight="1" x14ac:dyDescent="0.25">
      <c r="A5" s="10" t="s">
        <v>382</v>
      </c>
      <c r="B5" s="10" t="s">
        <v>378</v>
      </c>
      <c r="C5" s="7">
        <v>3</v>
      </c>
      <c r="D5" s="11" t="s">
        <v>379</v>
      </c>
      <c r="E5" s="8">
        <v>1</v>
      </c>
      <c r="F5" s="8">
        <v>0</v>
      </c>
      <c r="G5" s="8">
        <v>1</v>
      </c>
      <c r="J5" s="89"/>
      <c r="K5" s="89"/>
      <c r="L5" s="89"/>
      <c r="M5" s="89"/>
      <c r="N5" s="89"/>
      <c r="O5" s="89"/>
      <c r="P5" s="89"/>
      <c r="Q5" s="89"/>
      <c r="R5" s="89"/>
      <c r="S5" s="89"/>
      <c r="T5" s="89"/>
      <c r="U5" s="89"/>
    </row>
    <row r="6" spans="1:54" ht="12" customHeight="1" x14ac:dyDescent="0.25">
      <c r="A6" s="10" t="s">
        <v>383</v>
      </c>
      <c r="B6" s="10" t="s">
        <v>378</v>
      </c>
      <c r="C6" s="7">
        <v>4</v>
      </c>
      <c r="D6" s="11" t="s">
        <v>379</v>
      </c>
      <c r="E6" s="8">
        <v>4</v>
      </c>
      <c r="F6" s="8">
        <v>0</v>
      </c>
      <c r="G6" s="8">
        <v>4</v>
      </c>
      <c r="J6" s="89"/>
      <c r="K6" s="89"/>
      <c r="L6" s="89"/>
      <c r="M6" s="89"/>
      <c r="N6" s="89"/>
      <c r="O6" s="89"/>
      <c r="P6" s="89"/>
      <c r="Q6" s="89"/>
      <c r="R6" s="89"/>
      <c r="S6" s="89"/>
      <c r="T6" s="89"/>
      <c r="U6" s="89"/>
    </row>
    <row r="7" spans="1:54" ht="12" customHeight="1" x14ac:dyDescent="0.25">
      <c r="A7" s="10" t="s">
        <v>384</v>
      </c>
      <c r="B7" s="10" t="s">
        <v>378</v>
      </c>
      <c r="C7" s="7">
        <v>5</v>
      </c>
      <c r="D7" s="11" t="s">
        <v>379</v>
      </c>
      <c r="E7" s="8">
        <v>7</v>
      </c>
      <c r="F7" s="8">
        <v>1</v>
      </c>
      <c r="G7" s="8">
        <v>8</v>
      </c>
      <c r="J7" s="89"/>
      <c r="K7" s="89"/>
      <c r="L7" s="89"/>
      <c r="M7" s="89"/>
      <c r="N7" s="89"/>
      <c r="O7" s="89"/>
      <c r="P7" s="89"/>
      <c r="Q7" s="89"/>
      <c r="R7" s="89"/>
      <c r="S7" s="89"/>
      <c r="T7" s="89"/>
      <c r="U7" s="89"/>
    </row>
    <row r="8" spans="1:54" ht="12" customHeight="1" x14ac:dyDescent="0.25">
      <c r="A8" s="10" t="s">
        <v>385</v>
      </c>
      <c r="B8" s="10" t="s">
        <v>378</v>
      </c>
      <c r="C8" s="7">
        <v>6</v>
      </c>
      <c r="D8" s="11" t="s">
        <v>379</v>
      </c>
      <c r="E8" s="8">
        <v>11</v>
      </c>
      <c r="F8" s="8">
        <v>1</v>
      </c>
      <c r="G8" s="8">
        <v>12</v>
      </c>
    </row>
    <row r="9" spans="1:54" ht="12" customHeight="1" x14ac:dyDescent="0.25">
      <c r="A9" s="10" t="s">
        <v>386</v>
      </c>
      <c r="B9" s="10" t="s">
        <v>378</v>
      </c>
      <c r="C9" s="7">
        <v>7</v>
      </c>
      <c r="D9" s="11" t="s">
        <v>379</v>
      </c>
      <c r="E9" s="8">
        <v>14</v>
      </c>
      <c r="F9" s="8">
        <v>1</v>
      </c>
      <c r="G9" s="8">
        <v>15</v>
      </c>
    </row>
    <row r="10" spans="1:54" ht="12" customHeight="1" x14ac:dyDescent="0.25">
      <c r="A10" s="10" t="s">
        <v>387</v>
      </c>
      <c r="B10" s="10" t="s">
        <v>378</v>
      </c>
      <c r="C10" s="7">
        <v>8</v>
      </c>
      <c r="D10" s="11" t="s">
        <v>379</v>
      </c>
      <c r="E10" s="8">
        <v>18</v>
      </c>
      <c r="F10" s="8">
        <v>1</v>
      </c>
      <c r="G10" s="8">
        <v>19</v>
      </c>
    </row>
    <row r="11" spans="1:54" ht="12" customHeight="1" x14ac:dyDescent="0.25">
      <c r="A11" s="10" t="s">
        <v>388</v>
      </c>
      <c r="B11" s="10" t="s">
        <v>378</v>
      </c>
      <c r="C11" s="7">
        <v>9</v>
      </c>
      <c r="D11" s="11" t="s">
        <v>379</v>
      </c>
      <c r="E11" s="8">
        <v>22</v>
      </c>
      <c r="F11" s="8">
        <v>1</v>
      </c>
      <c r="G11" s="8">
        <v>23</v>
      </c>
    </row>
    <row r="12" spans="1:54" ht="12" customHeight="1" x14ac:dyDescent="0.25">
      <c r="A12" s="10" t="s">
        <v>389</v>
      </c>
      <c r="B12" s="10" t="s">
        <v>378</v>
      </c>
      <c r="C12" s="7">
        <v>10</v>
      </c>
      <c r="D12" s="11" t="s">
        <v>379</v>
      </c>
      <c r="E12" s="8">
        <v>30</v>
      </c>
      <c r="F12" s="8">
        <v>2</v>
      </c>
      <c r="G12" s="8">
        <v>32</v>
      </c>
    </row>
    <row r="13" spans="1:54" ht="12" customHeight="1" x14ac:dyDescent="0.25">
      <c r="A13" s="10" t="s">
        <v>87</v>
      </c>
      <c r="B13" s="10" t="s">
        <v>378</v>
      </c>
      <c r="C13" s="7">
        <v>11</v>
      </c>
      <c r="D13" s="11" t="s">
        <v>379</v>
      </c>
      <c r="E13" s="8">
        <v>39</v>
      </c>
      <c r="F13" s="8">
        <v>3</v>
      </c>
      <c r="G13" s="8">
        <v>42</v>
      </c>
    </row>
    <row r="14" spans="1:54" ht="12" customHeight="1" x14ac:dyDescent="0.25">
      <c r="A14" s="10" t="s">
        <v>88</v>
      </c>
      <c r="B14" s="10" t="s">
        <v>378</v>
      </c>
      <c r="C14" s="7">
        <v>12</v>
      </c>
      <c r="D14" s="11" t="s">
        <v>379</v>
      </c>
      <c r="E14" s="8">
        <v>47</v>
      </c>
      <c r="F14" s="8">
        <v>4</v>
      </c>
      <c r="G14" s="8">
        <v>51</v>
      </c>
    </row>
    <row r="15" spans="1:54" ht="12" customHeight="1" x14ac:dyDescent="0.25">
      <c r="A15" s="10" t="s">
        <v>89</v>
      </c>
      <c r="B15" s="10" t="s">
        <v>378</v>
      </c>
      <c r="C15" s="7">
        <v>13</v>
      </c>
      <c r="D15" s="11" t="s">
        <v>379</v>
      </c>
      <c r="E15" s="8">
        <v>56</v>
      </c>
      <c r="F15" s="8">
        <v>4</v>
      </c>
      <c r="G15" s="8">
        <v>60</v>
      </c>
    </row>
    <row r="16" spans="1:54" ht="12" customHeight="1" x14ac:dyDescent="0.25">
      <c r="A16" s="10" t="s">
        <v>90</v>
      </c>
      <c r="B16" s="10" t="s">
        <v>378</v>
      </c>
      <c r="C16" s="7">
        <v>14</v>
      </c>
      <c r="D16" s="11" t="s">
        <v>379</v>
      </c>
      <c r="E16" s="8">
        <v>64</v>
      </c>
      <c r="F16" s="8">
        <v>5</v>
      </c>
      <c r="G16" s="8">
        <v>69</v>
      </c>
    </row>
    <row r="17" spans="1:7" ht="12" customHeight="1" x14ac:dyDescent="0.25">
      <c r="A17" s="10" t="s">
        <v>91</v>
      </c>
      <c r="B17" s="10" t="s">
        <v>378</v>
      </c>
      <c r="C17" s="7">
        <v>15</v>
      </c>
      <c r="D17" s="11" t="s">
        <v>379</v>
      </c>
      <c r="E17" s="8">
        <v>73</v>
      </c>
      <c r="F17" s="8">
        <v>6</v>
      </c>
      <c r="G17" s="8">
        <v>79</v>
      </c>
    </row>
    <row r="18" spans="1:7" ht="12" customHeight="1" x14ac:dyDescent="0.25">
      <c r="A18" s="10" t="s">
        <v>92</v>
      </c>
      <c r="B18" s="10" t="s">
        <v>378</v>
      </c>
      <c r="C18" s="7">
        <v>16</v>
      </c>
      <c r="D18" s="11" t="s">
        <v>379</v>
      </c>
      <c r="E18" s="8">
        <v>79</v>
      </c>
      <c r="F18" s="8">
        <v>7</v>
      </c>
      <c r="G18" s="8">
        <v>86</v>
      </c>
    </row>
    <row r="19" spans="1:7" ht="12" customHeight="1" x14ac:dyDescent="0.25">
      <c r="A19" s="10" t="s">
        <v>93</v>
      </c>
      <c r="B19" s="10" t="s">
        <v>378</v>
      </c>
      <c r="C19" s="7">
        <v>17</v>
      </c>
      <c r="D19" s="11" t="s">
        <v>379</v>
      </c>
      <c r="E19" s="8">
        <v>86</v>
      </c>
      <c r="F19" s="8">
        <v>8</v>
      </c>
      <c r="G19" s="8">
        <v>94</v>
      </c>
    </row>
    <row r="20" spans="1:7" ht="12" customHeight="1" x14ac:dyDescent="0.25">
      <c r="A20" s="10" t="s">
        <v>94</v>
      </c>
      <c r="B20" s="10" t="s">
        <v>378</v>
      </c>
      <c r="C20" s="7">
        <v>18</v>
      </c>
      <c r="D20" s="11" t="s">
        <v>379</v>
      </c>
      <c r="E20" s="8">
        <v>92</v>
      </c>
      <c r="F20" s="8">
        <v>9</v>
      </c>
      <c r="G20" s="8">
        <v>101</v>
      </c>
    </row>
    <row r="21" spans="1:7" ht="12" customHeight="1" x14ac:dyDescent="0.25">
      <c r="A21" s="10" t="s">
        <v>95</v>
      </c>
      <c r="B21" s="10" t="s">
        <v>378</v>
      </c>
      <c r="C21" s="7">
        <v>19</v>
      </c>
      <c r="D21" s="11" t="s">
        <v>379</v>
      </c>
      <c r="E21" s="8">
        <v>98</v>
      </c>
      <c r="F21" s="8">
        <v>9</v>
      </c>
      <c r="G21" s="8">
        <v>107</v>
      </c>
    </row>
    <row r="22" spans="1:7" ht="12" customHeight="1" x14ac:dyDescent="0.25">
      <c r="A22" s="10" t="s">
        <v>96</v>
      </c>
      <c r="B22" s="10" t="s">
        <v>378</v>
      </c>
      <c r="C22" s="7">
        <v>20</v>
      </c>
      <c r="D22" s="11" t="s">
        <v>379</v>
      </c>
      <c r="E22" s="8">
        <v>105</v>
      </c>
      <c r="F22" s="8">
        <v>10</v>
      </c>
      <c r="G22" s="8">
        <v>115</v>
      </c>
    </row>
    <row r="23" spans="1:7" ht="12" customHeight="1" x14ac:dyDescent="0.25">
      <c r="A23" s="10" t="s">
        <v>97</v>
      </c>
      <c r="B23" s="10" t="s">
        <v>378</v>
      </c>
      <c r="C23" s="7">
        <v>21</v>
      </c>
      <c r="D23" s="11" t="s">
        <v>379</v>
      </c>
      <c r="E23" s="8">
        <v>111</v>
      </c>
      <c r="F23" s="8">
        <v>11</v>
      </c>
      <c r="G23" s="8">
        <v>122</v>
      </c>
    </row>
    <row r="24" spans="1:7" ht="12" customHeight="1" x14ac:dyDescent="0.25">
      <c r="A24" s="10" t="s">
        <v>98</v>
      </c>
      <c r="B24" s="10" t="s">
        <v>378</v>
      </c>
      <c r="C24" s="7">
        <v>22</v>
      </c>
      <c r="D24" s="11" t="s">
        <v>379</v>
      </c>
      <c r="E24" s="8">
        <v>115</v>
      </c>
      <c r="F24" s="8">
        <v>12</v>
      </c>
      <c r="G24" s="8">
        <v>127</v>
      </c>
    </row>
    <row r="25" spans="1:7" ht="12" customHeight="1" x14ac:dyDescent="0.25">
      <c r="A25" s="10" t="s">
        <v>99</v>
      </c>
      <c r="B25" s="10" t="s">
        <v>378</v>
      </c>
      <c r="C25" s="7">
        <v>23</v>
      </c>
      <c r="D25" s="11" t="s">
        <v>379</v>
      </c>
      <c r="E25" s="8">
        <v>119</v>
      </c>
      <c r="F25" s="8">
        <v>13</v>
      </c>
      <c r="G25" s="8">
        <v>132</v>
      </c>
    </row>
    <row r="26" spans="1:7" ht="12" customHeight="1" x14ac:dyDescent="0.25">
      <c r="A26" s="10" t="s">
        <v>100</v>
      </c>
      <c r="B26" s="10" t="s">
        <v>378</v>
      </c>
      <c r="C26" s="7">
        <v>24</v>
      </c>
      <c r="D26" s="11" t="s">
        <v>379</v>
      </c>
      <c r="E26" s="8">
        <v>123</v>
      </c>
      <c r="F26" s="8">
        <v>15</v>
      </c>
      <c r="G26" s="8">
        <v>138</v>
      </c>
    </row>
    <row r="27" spans="1:7" ht="12" customHeight="1" x14ac:dyDescent="0.25">
      <c r="A27" s="10" t="s">
        <v>101</v>
      </c>
      <c r="B27" s="10" t="s">
        <v>378</v>
      </c>
      <c r="C27" s="7">
        <v>25</v>
      </c>
      <c r="D27" s="11" t="s">
        <v>379</v>
      </c>
      <c r="E27" s="8">
        <v>127</v>
      </c>
      <c r="F27" s="8">
        <v>16</v>
      </c>
      <c r="G27" s="8">
        <v>143</v>
      </c>
    </row>
    <row r="28" spans="1:7" ht="12" customHeight="1" x14ac:dyDescent="0.25">
      <c r="A28" s="10" t="s">
        <v>102</v>
      </c>
      <c r="B28" s="10" t="s">
        <v>378</v>
      </c>
      <c r="C28" s="7">
        <v>26</v>
      </c>
      <c r="D28" s="11" t="s">
        <v>379</v>
      </c>
      <c r="E28" s="8">
        <v>131</v>
      </c>
      <c r="F28" s="8">
        <v>17</v>
      </c>
      <c r="G28" s="8">
        <v>148</v>
      </c>
    </row>
    <row r="29" spans="1:7" ht="12" customHeight="1" x14ac:dyDescent="0.25">
      <c r="A29" s="10" t="s">
        <v>103</v>
      </c>
      <c r="B29" s="10" t="s">
        <v>378</v>
      </c>
      <c r="C29" s="7">
        <v>27</v>
      </c>
      <c r="D29" s="11" t="s">
        <v>379</v>
      </c>
      <c r="E29" s="8">
        <v>135</v>
      </c>
      <c r="F29" s="8">
        <v>18</v>
      </c>
      <c r="G29" s="8">
        <v>153</v>
      </c>
    </row>
    <row r="30" spans="1:7" ht="12" customHeight="1" x14ac:dyDescent="0.25">
      <c r="A30" s="10" t="s">
        <v>104</v>
      </c>
      <c r="B30" s="10" t="s">
        <v>378</v>
      </c>
      <c r="C30" s="7">
        <v>28</v>
      </c>
      <c r="D30" s="11" t="s">
        <v>379</v>
      </c>
      <c r="E30" s="8">
        <v>133</v>
      </c>
      <c r="F30" s="8">
        <v>18</v>
      </c>
      <c r="G30" s="8">
        <v>151</v>
      </c>
    </row>
    <row r="31" spans="1:7" ht="12" customHeight="1" x14ac:dyDescent="0.25">
      <c r="A31" s="10" t="s">
        <v>105</v>
      </c>
      <c r="B31" s="10" t="s">
        <v>378</v>
      </c>
      <c r="C31" s="7">
        <v>29</v>
      </c>
      <c r="D31" s="11" t="s">
        <v>379</v>
      </c>
      <c r="E31" s="8">
        <v>131</v>
      </c>
      <c r="F31" s="8">
        <v>18</v>
      </c>
      <c r="G31" s="8">
        <v>149</v>
      </c>
    </row>
    <row r="32" spans="1:7" ht="12" customHeight="1" x14ac:dyDescent="0.25">
      <c r="A32" s="10" t="s">
        <v>106</v>
      </c>
      <c r="B32" s="10" t="s">
        <v>378</v>
      </c>
      <c r="C32" s="7">
        <v>30</v>
      </c>
      <c r="D32" s="11" t="s">
        <v>379</v>
      </c>
      <c r="E32" s="8">
        <v>129</v>
      </c>
      <c r="F32" s="8">
        <v>17</v>
      </c>
      <c r="G32" s="8">
        <v>146</v>
      </c>
    </row>
    <row r="33" spans="1:7" ht="12" customHeight="1" x14ac:dyDescent="0.25">
      <c r="A33" s="10" t="s">
        <v>107</v>
      </c>
      <c r="B33" s="10" t="s">
        <v>378</v>
      </c>
      <c r="C33" s="7">
        <v>31</v>
      </c>
      <c r="D33" s="11" t="s">
        <v>379</v>
      </c>
      <c r="E33" s="8">
        <v>127</v>
      </c>
      <c r="F33" s="8">
        <v>17</v>
      </c>
      <c r="G33" s="8">
        <v>144</v>
      </c>
    </row>
    <row r="34" spans="1:7" ht="12" customHeight="1" x14ac:dyDescent="0.25">
      <c r="A34" s="10" t="s">
        <v>108</v>
      </c>
      <c r="B34" s="10" t="s">
        <v>378</v>
      </c>
      <c r="C34" s="7">
        <v>32</v>
      </c>
      <c r="D34" s="11" t="s">
        <v>379</v>
      </c>
      <c r="E34" s="8">
        <v>125</v>
      </c>
      <c r="F34" s="8">
        <v>17</v>
      </c>
      <c r="G34" s="8">
        <v>142</v>
      </c>
    </row>
    <row r="35" spans="1:7" ht="12" customHeight="1" x14ac:dyDescent="0.25">
      <c r="A35" s="10" t="s">
        <v>109</v>
      </c>
      <c r="B35" s="10" t="s">
        <v>378</v>
      </c>
      <c r="C35" s="7">
        <v>33</v>
      </c>
      <c r="D35" s="11" t="s">
        <v>379</v>
      </c>
      <c r="E35" s="8">
        <v>123</v>
      </c>
      <c r="F35" s="8">
        <v>16</v>
      </c>
      <c r="G35" s="8">
        <v>139</v>
      </c>
    </row>
    <row r="36" spans="1:7" ht="12" customHeight="1" x14ac:dyDescent="0.25">
      <c r="A36" s="10" t="s">
        <v>110</v>
      </c>
      <c r="B36" s="10" t="s">
        <v>378</v>
      </c>
      <c r="C36" s="7">
        <v>0</v>
      </c>
      <c r="D36" s="11" t="s">
        <v>111</v>
      </c>
      <c r="E36" s="8">
        <v>0</v>
      </c>
      <c r="F36" s="8">
        <v>0</v>
      </c>
      <c r="G36" s="8">
        <v>0</v>
      </c>
    </row>
    <row r="37" spans="1:7" ht="12" customHeight="1" x14ac:dyDescent="0.25">
      <c r="A37" s="10" t="s">
        <v>112</v>
      </c>
      <c r="B37" s="10" t="s">
        <v>378</v>
      </c>
      <c r="C37" s="7">
        <v>1</v>
      </c>
      <c r="D37" s="11" t="s">
        <v>111</v>
      </c>
      <c r="E37" s="8">
        <v>0</v>
      </c>
      <c r="F37" s="8">
        <v>0</v>
      </c>
      <c r="G37" s="8">
        <v>0</v>
      </c>
    </row>
    <row r="38" spans="1:7" ht="12" customHeight="1" x14ac:dyDescent="0.25">
      <c r="A38" s="10" t="s">
        <v>113</v>
      </c>
      <c r="B38" s="10" t="s">
        <v>378</v>
      </c>
      <c r="C38" s="7">
        <v>2</v>
      </c>
      <c r="D38" s="11" t="s">
        <v>111</v>
      </c>
      <c r="E38" s="8">
        <v>1</v>
      </c>
      <c r="F38" s="8">
        <v>0</v>
      </c>
      <c r="G38" s="8">
        <v>1</v>
      </c>
    </row>
    <row r="39" spans="1:7" ht="12" customHeight="1" x14ac:dyDescent="0.25">
      <c r="A39" s="10" t="s">
        <v>114</v>
      </c>
      <c r="B39" s="10" t="s">
        <v>378</v>
      </c>
      <c r="C39" s="7">
        <v>3</v>
      </c>
      <c r="D39" s="11" t="s">
        <v>111</v>
      </c>
      <c r="E39" s="8">
        <v>1</v>
      </c>
      <c r="F39" s="8">
        <v>1</v>
      </c>
      <c r="G39" s="8">
        <v>2</v>
      </c>
    </row>
    <row r="40" spans="1:7" ht="12" customHeight="1" x14ac:dyDescent="0.25">
      <c r="A40" s="10" t="s">
        <v>115</v>
      </c>
      <c r="B40" s="10" t="s">
        <v>378</v>
      </c>
      <c r="C40" s="7">
        <v>4</v>
      </c>
      <c r="D40" s="11" t="s">
        <v>111</v>
      </c>
      <c r="E40" s="8">
        <v>4</v>
      </c>
      <c r="F40" s="8">
        <v>1</v>
      </c>
      <c r="G40" s="8">
        <v>5</v>
      </c>
    </row>
    <row r="41" spans="1:7" ht="12" customHeight="1" x14ac:dyDescent="0.25">
      <c r="A41" s="10" t="s">
        <v>116</v>
      </c>
      <c r="B41" s="10" t="s">
        <v>378</v>
      </c>
      <c r="C41" s="7">
        <v>5</v>
      </c>
      <c r="D41" s="11" t="s">
        <v>111</v>
      </c>
      <c r="E41" s="8">
        <v>8</v>
      </c>
      <c r="F41" s="8">
        <v>1</v>
      </c>
      <c r="G41" s="8">
        <v>9</v>
      </c>
    </row>
    <row r="42" spans="1:7" ht="12" customHeight="1" x14ac:dyDescent="0.25">
      <c r="A42" s="10" t="s">
        <v>156</v>
      </c>
      <c r="B42" s="10" t="s">
        <v>378</v>
      </c>
      <c r="C42" s="7">
        <v>6</v>
      </c>
      <c r="D42" s="11" t="s">
        <v>111</v>
      </c>
      <c r="E42" s="8">
        <v>11</v>
      </c>
      <c r="F42" s="8">
        <v>1</v>
      </c>
      <c r="G42" s="8">
        <v>12</v>
      </c>
    </row>
    <row r="43" spans="1:7" ht="12" customHeight="1" x14ac:dyDescent="0.25">
      <c r="A43" s="10" t="s">
        <v>157</v>
      </c>
      <c r="B43" s="10" t="s">
        <v>378</v>
      </c>
      <c r="C43" s="7">
        <v>7</v>
      </c>
      <c r="D43" s="11" t="s">
        <v>111</v>
      </c>
      <c r="E43" s="8">
        <v>15</v>
      </c>
      <c r="F43" s="8">
        <v>1</v>
      </c>
      <c r="G43" s="8">
        <v>16</v>
      </c>
    </row>
    <row r="44" spans="1:7" ht="12" customHeight="1" x14ac:dyDescent="0.25">
      <c r="A44" s="10" t="s">
        <v>158</v>
      </c>
      <c r="B44" s="10" t="s">
        <v>378</v>
      </c>
      <c r="C44" s="7">
        <v>8</v>
      </c>
      <c r="D44" s="11" t="s">
        <v>111</v>
      </c>
      <c r="E44" s="8">
        <v>19</v>
      </c>
      <c r="F44" s="8">
        <v>1</v>
      </c>
      <c r="G44" s="8">
        <v>20</v>
      </c>
    </row>
    <row r="45" spans="1:7" ht="12" customHeight="1" x14ac:dyDescent="0.25">
      <c r="A45" s="10" t="s">
        <v>159</v>
      </c>
      <c r="B45" s="10" t="s">
        <v>378</v>
      </c>
      <c r="C45" s="7">
        <v>9</v>
      </c>
      <c r="D45" s="11" t="s">
        <v>111</v>
      </c>
      <c r="E45" s="8">
        <v>23</v>
      </c>
      <c r="F45" s="8">
        <v>2</v>
      </c>
      <c r="G45" s="8">
        <v>25</v>
      </c>
    </row>
    <row r="46" spans="1:7" ht="12" customHeight="1" x14ac:dyDescent="0.25">
      <c r="A46" s="10" t="s">
        <v>160</v>
      </c>
      <c r="B46" s="10" t="s">
        <v>378</v>
      </c>
      <c r="C46" s="7">
        <v>10</v>
      </c>
      <c r="D46" s="11" t="s">
        <v>111</v>
      </c>
      <c r="E46" s="8">
        <v>36</v>
      </c>
      <c r="F46" s="8">
        <v>2</v>
      </c>
      <c r="G46" s="8">
        <v>38</v>
      </c>
    </row>
    <row r="47" spans="1:7" ht="12" customHeight="1" x14ac:dyDescent="0.25">
      <c r="A47" s="10" t="s">
        <v>161</v>
      </c>
      <c r="B47" s="10" t="s">
        <v>378</v>
      </c>
      <c r="C47" s="7">
        <v>11</v>
      </c>
      <c r="D47" s="11" t="s">
        <v>111</v>
      </c>
      <c r="E47" s="8">
        <v>49</v>
      </c>
      <c r="F47" s="8">
        <v>3</v>
      </c>
      <c r="G47" s="8">
        <v>52</v>
      </c>
    </row>
    <row r="48" spans="1:7" ht="12" customHeight="1" x14ac:dyDescent="0.25">
      <c r="A48" s="10" t="s">
        <v>162</v>
      </c>
      <c r="B48" s="10" t="s">
        <v>378</v>
      </c>
      <c r="C48" s="7">
        <v>12</v>
      </c>
      <c r="D48" s="11" t="s">
        <v>111</v>
      </c>
      <c r="E48" s="8">
        <v>62</v>
      </c>
      <c r="F48" s="8">
        <v>4</v>
      </c>
      <c r="G48" s="8">
        <v>66</v>
      </c>
    </row>
    <row r="49" spans="1:7" ht="12" customHeight="1" x14ac:dyDescent="0.25">
      <c r="A49" s="10" t="s">
        <v>163</v>
      </c>
      <c r="B49" s="10" t="s">
        <v>378</v>
      </c>
      <c r="C49" s="7">
        <v>13</v>
      </c>
      <c r="D49" s="11" t="s">
        <v>111</v>
      </c>
      <c r="E49" s="8">
        <v>75</v>
      </c>
      <c r="F49" s="8">
        <v>5</v>
      </c>
      <c r="G49" s="8">
        <v>80</v>
      </c>
    </row>
    <row r="50" spans="1:7" ht="12" customHeight="1" x14ac:dyDescent="0.25">
      <c r="A50" s="10" t="s">
        <v>164</v>
      </c>
      <c r="B50" s="10" t="s">
        <v>378</v>
      </c>
      <c r="C50" s="7">
        <v>14</v>
      </c>
      <c r="D50" s="11" t="s">
        <v>111</v>
      </c>
      <c r="E50" s="8">
        <v>88</v>
      </c>
      <c r="F50" s="8">
        <v>6</v>
      </c>
      <c r="G50" s="8">
        <v>94</v>
      </c>
    </row>
    <row r="51" spans="1:7" ht="12" customHeight="1" x14ac:dyDescent="0.25">
      <c r="A51" s="10" t="s">
        <v>165</v>
      </c>
      <c r="B51" s="10" t="s">
        <v>378</v>
      </c>
      <c r="C51" s="7">
        <v>15</v>
      </c>
      <c r="D51" s="11" t="s">
        <v>111</v>
      </c>
      <c r="E51" s="8">
        <v>100</v>
      </c>
      <c r="F51" s="8">
        <v>7</v>
      </c>
      <c r="G51" s="8">
        <v>107</v>
      </c>
    </row>
    <row r="52" spans="1:7" ht="12" customHeight="1" x14ac:dyDescent="0.25">
      <c r="A52" s="10" t="s">
        <v>659</v>
      </c>
      <c r="B52" s="10" t="s">
        <v>378</v>
      </c>
      <c r="C52" s="7">
        <v>16</v>
      </c>
      <c r="D52" s="11" t="s">
        <v>111</v>
      </c>
      <c r="E52" s="8">
        <v>111</v>
      </c>
      <c r="F52" s="8">
        <v>8</v>
      </c>
      <c r="G52" s="8">
        <v>119</v>
      </c>
    </row>
    <row r="53" spans="1:7" ht="12" customHeight="1" x14ac:dyDescent="0.25">
      <c r="A53" s="10" t="s">
        <v>660</v>
      </c>
      <c r="B53" s="10" t="s">
        <v>378</v>
      </c>
      <c r="C53" s="7">
        <v>17</v>
      </c>
      <c r="D53" s="11" t="s">
        <v>111</v>
      </c>
      <c r="E53" s="8">
        <v>122</v>
      </c>
      <c r="F53" s="8">
        <v>10</v>
      </c>
      <c r="G53" s="8">
        <v>132</v>
      </c>
    </row>
    <row r="54" spans="1:7" ht="12" customHeight="1" x14ac:dyDescent="0.25">
      <c r="A54" s="10" t="s">
        <v>661</v>
      </c>
      <c r="B54" s="10" t="s">
        <v>378</v>
      </c>
      <c r="C54" s="7">
        <v>18</v>
      </c>
      <c r="D54" s="11" t="s">
        <v>111</v>
      </c>
      <c r="E54" s="8">
        <v>132</v>
      </c>
      <c r="F54" s="8">
        <v>12</v>
      </c>
      <c r="G54" s="8">
        <v>144</v>
      </c>
    </row>
    <row r="55" spans="1:7" ht="12" customHeight="1" x14ac:dyDescent="0.25">
      <c r="A55" s="10" t="s">
        <v>662</v>
      </c>
      <c r="B55" s="10" t="s">
        <v>378</v>
      </c>
      <c r="C55" s="7">
        <v>19</v>
      </c>
      <c r="D55" s="11" t="s">
        <v>111</v>
      </c>
      <c r="E55" s="8">
        <v>143</v>
      </c>
      <c r="F55" s="8">
        <v>14</v>
      </c>
      <c r="G55" s="8">
        <v>157</v>
      </c>
    </row>
    <row r="56" spans="1:7" ht="12" customHeight="1" x14ac:dyDescent="0.25">
      <c r="A56" s="10" t="s">
        <v>663</v>
      </c>
      <c r="B56" s="10" t="s">
        <v>378</v>
      </c>
      <c r="C56" s="7">
        <v>20</v>
      </c>
      <c r="D56" s="11" t="s">
        <v>111</v>
      </c>
      <c r="E56" s="8">
        <v>154</v>
      </c>
      <c r="F56" s="8">
        <v>15</v>
      </c>
      <c r="G56" s="8">
        <v>169</v>
      </c>
    </row>
    <row r="57" spans="1:7" ht="12" customHeight="1" x14ac:dyDescent="0.25">
      <c r="A57" s="10" t="s">
        <v>664</v>
      </c>
      <c r="B57" s="10" t="s">
        <v>378</v>
      </c>
      <c r="C57" s="7">
        <v>21</v>
      </c>
      <c r="D57" s="11" t="s">
        <v>111</v>
      </c>
      <c r="E57" s="8">
        <v>164</v>
      </c>
      <c r="F57" s="8">
        <v>17</v>
      </c>
      <c r="G57" s="8">
        <v>181</v>
      </c>
    </row>
    <row r="58" spans="1:7" ht="12" customHeight="1" x14ac:dyDescent="0.25">
      <c r="A58" s="10" t="s">
        <v>665</v>
      </c>
      <c r="B58" s="10" t="s">
        <v>378</v>
      </c>
      <c r="C58" s="7">
        <v>22</v>
      </c>
      <c r="D58" s="11" t="s">
        <v>111</v>
      </c>
      <c r="E58" s="8">
        <v>167</v>
      </c>
      <c r="F58" s="8">
        <v>18</v>
      </c>
      <c r="G58" s="8">
        <v>185</v>
      </c>
    </row>
    <row r="59" spans="1:7" ht="12" customHeight="1" x14ac:dyDescent="0.25">
      <c r="A59" s="10" t="s">
        <v>666</v>
      </c>
      <c r="B59" s="10" t="s">
        <v>378</v>
      </c>
      <c r="C59" s="7">
        <v>23</v>
      </c>
      <c r="D59" s="11" t="s">
        <v>111</v>
      </c>
      <c r="E59" s="8">
        <v>171</v>
      </c>
      <c r="F59" s="8">
        <v>20</v>
      </c>
      <c r="G59" s="8">
        <v>191</v>
      </c>
    </row>
    <row r="60" spans="1:7" ht="12" customHeight="1" x14ac:dyDescent="0.25">
      <c r="A60" s="10" t="s">
        <v>667</v>
      </c>
      <c r="B60" s="10" t="s">
        <v>378</v>
      </c>
      <c r="C60" s="7">
        <v>24</v>
      </c>
      <c r="D60" s="11" t="s">
        <v>111</v>
      </c>
      <c r="E60" s="8">
        <v>174</v>
      </c>
      <c r="F60" s="8">
        <v>21</v>
      </c>
      <c r="G60" s="8">
        <v>195</v>
      </c>
    </row>
    <row r="61" spans="1:7" ht="12" customHeight="1" x14ac:dyDescent="0.25">
      <c r="A61" s="10" t="s">
        <v>668</v>
      </c>
      <c r="B61" s="10" t="s">
        <v>378</v>
      </c>
      <c r="C61" s="7">
        <v>25</v>
      </c>
      <c r="D61" s="11" t="s">
        <v>111</v>
      </c>
      <c r="E61" s="8">
        <v>177</v>
      </c>
      <c r="F61" s="8">
        <v>23</v>
      </c>
      <c r="G61" s="8">
        <v>200</v>
      </c>
    </row>
    <row r="62" spans="1:7" ht="12" customHeight="1" x14ac:dyDescent="0.25">
      <c r="A62" s="10" t="s">
        <v>669</v>
      </c>
      <c r="B62" s="10" t="s">
        <v>378</v>
      </c>
      <c r="C62" s="7">
        <v>26</v>
      </c>
      <c r="D62" s="11" t="s">
        <v>111</v>
      </c>
      <c r="E62" s="8">
        <v>180</v>
      </c>
      <c r="F62" s="8">
        <v>24</v>
      </c>
      <c r="G62" s="8">
        <v>204</v>
      </c>
    </row>
    <row r="63" spans="1:7" ht="12" customHeight="1" x14ac:dyDescent="0.25">
      <c r="A63" s="10" t="s">
        <v>670</v>
      </c>
      <c r="B63" s="10" t="s">
        <v>378</v>
      </c>
      <c r="C63" s="7">
        <v>27</v>
      </c>
      <c r="D63" s="11" t="s">
        <v>111</v>
      </c>
      <c r="E63" s="8">
        <v>183</v>
      </c>
      <c r="F63" s="8">
        <v>26</v>
      </c>
      <c r="G63" s="8">
        <v>209</v>
      </c>
    </row>
    <row r="64" spans="1:7" ht="12" customHeight="1" x14ac:dyDescent="0.25">
      <c r="A64" s="10" t="s">
        <v>671</v>
      </c>
      <c r="B64" s="10" t="s">
        <v>378</v>
      </c>
      <c r="C64" s="7">
        <v>28</v>
      </c>
      <c r="D64" s="11" t="s">
        <v>111</v>
      </c>
      <c r="E64" s="8">
        <v>181</v>
      </c>
      <c r="F64" s="8">
        <v>25</v>
      </c>
      <c r="G64" s="8">
        <v>206</v>
      </c>
    </row>
    <row r="65" spans="1:7" ht="12" customHeight="1" x14ac:dyDescent="0.25">
      <c r="A65" s="10" t="s">
        <v>672</v>
      </c>
      <c r="B65" s="10" t="s">
        <v>378</v>
      </c>
      <c r="C65" s="7">
        <v>29</v>
      </c>
      <c r="D65" s="11" t="s">
        <v>111</v>
      </c>
      <c r="E65" s="8">
        <v>179</v>
      </c>
      <c r="F65" s="8">
        <v>25</v>
      </c>
      <c r="G65" s="8">
        <v>204</v>
      </c>
    </row>
    <row r="66" spans="1:7" ht="12" customHeight="1" x14ac:dyDescent="0.25">
      <c r="A66" s="10" t="s">
        <v>390</v>
      </c>
      <c r="B66" s="10" t="s">
        <v>378</v>
      </c>
      <c r="C66" s="7">
        <v>30</v>
      </c>
      <c r="D66" s="11" t="s">
        <v>111</v>
      </c>
      <c r="E66" s="8">
        <v>176</v>
      </c>
      <c r="F66" s="8">
        <v>25</v>
      </c>
      <c r="G66" s="8">
        <v>201</v>
      </c>
    </row>
    <row r="67" spans="1:7" ht="12" customHeight="1" x14ac:dyDescent="0.25">
      <c r="A67" s="10" t="s">
        <v>391</v>
      </c>
      <c r="B67" s="10" t="s">
        <v>378</v>
      </c>
      <c r="C67" s="7">
        <v>31</v>
      </c>
      <c r="D67" s="11" t="s">
        <v>111</v>
      </c>
      <c r="E67" s="8">
        <v>174</v>
      </c>
      <c r="F67" s="8">
        <v>24</v>
      </c>
      <c r="G67" s="8">
        <v>198</v>
      </c>
    </row>
    <row r="68" spans="1:7" ht="12" customHeight="1" x14ac:dyDescent="0.25">
      <c r="A68" s="10" t="s">
        <v>392</v>
      </c>
      <c r="B68" s="10" t="s">
        <v>378</v>
      </c>
      <c r="C68" s="7">
        <v>32</v>
      </c>
      <c r="D68" s="11" t="s">
        <v>111</v>
      </c>
      <c r="E68" s="8">
        <v>171</v>
      </c>
      <c r="F68" s="8">
        <v>24</v>
      </c>
      <c r="G68" s="8">
        <v>195</v>
      </c>
    </row>
    <row r="69" spans="1:7" ht="12" customHeight="1" x14ac:dyDescent="0.25">
      <c r="A69" s="10" t="s">
        <v>393</v>
      </c>
      <c r="B69" s="10" t="s">
        <v>378</v>
      </c>
      <c r="C69" s="7">
        <v>33</v>
      </c>
      <c r="D69" s="11" t="s">
        <v>111</v>
      </c>
      <c r="E69" s="8">
        <v>169</v>
      </c>
      <c r="F69" s="8">
        <v>24</v>
      </c>
      <c r="G69" s="8">
        <v>193</v>
      </c>
    </row>
    <row r="70" spans="1:7" ht="12" customHeight="1" x14ac:dyDescent="0.25">
      <c r="A70" s="10" t="s">
        <v>394</v>
      </c>
      <c r="B70" s="10" t="s">
        <v>378</v>
      </c>
      <c r="C70" s="7">
        <v>0</v>
      </c>
      <c r="D70" s="11" t="s">
        <v>378</v>
      </c>
      <c r="E70" s="8">
        <v>0</v>
      </c>
      <c r="F70" s="8">
        <v>0</v>
      </c>
      <c r="G70" s="8">
        <v>0</v>
      </c>
    </row>
    <row r="71" spans="1:7" ht="12" customHeight="1" x14ac:dyDescent="0.25">
      <c r="A71" s="10" t="s">
        <v>395</v>
      </c>
      <c r="B71" s="10" t="s">
        <v>378</v>
      </c>
      <c r="C71" s="7">
        <v>1</v>
      </c>
      <c r="D71" s="11" t="s">
        <v>378</v>
      </c>
      <c r="E71" s="8">
        <v>1</v>
      </c>
      <c r="F71" s="8">
        <v>1</v>
      </c>
      <c r="G71" s="8">
        <v>2</v>
      </c>
    </row>
    <row r="72" spans="1:7" ht="12" customHeight="1" x14ac:dyDescent="0.25">
      <c r="A72" s="10" t="s">
        <v>396</v>
      </c>
      <c r="B72" s="10" t="s">
        <v>378</v>
      </c>
      <c r="C72" s="7">
        <v>2</v>
      </c>
      <c r="D72" s="11" t="s">
        <v>378</v>
      </c>
      <c r="E72" s="8">
        <v>1</v>
      </c>
      <c r="F72" s="8">
        <v>1</v>
      </c>
      <c r="G72" s="8">
        <v>2</v>
      </c>
    </row>
    <row r="73" spans="1:7" ht="12" customHeight="1" x14ac:dyDescent="0.25">
      <c r="A73" s="10" t="s">
        <v>397</v>
      </c>
      <c r="B73" s="10" t="s">
        <v>378</v>
      </c>
      <c r="C73" s="7">
        <v>3</v>
      </c>
      <c r="D73" s="11" t="s">
        <v>378</v>
      </c>
      <c r="E73" s="8">
        <v>1</v>
      </c>
      <c r="F73" s="8">
        <v>1</v>
      </c>
      <c r="G73" s="8">
        <v>2</v>
      </c>
    </row>
    <row r="74" spans="1:7" ht="12" customHeight="1" x14ac:dyDescent="0.25">
      <c r="A74" s="10" t="s">
        <v>398</v>
      </c>
      <c r="B74" s="10" t="s">
        <v>378</v>
      </c>
      <c r="C74" s="7">
        <v>4</v>
      </c>
      <c r="D74" s="11" t="s">
        <v>378</v>
      </c>
      <c r="E74" s="8">
        <v>7</v>
      </c>
      <c r="F74" s="8">
        <v>1</v>
      </c>
      <c r="G74" s="8">
        <v>8</v>
      </c>
    </row>
    <row r="75" spans="1:7" ht="12" customHeight="1" x14ac:dyDescent="0.25">
      <c r="A75" s="10" t="s">
        <v>399</v>
      </c>
      <c r="B75" s="10" t="s">
        <v>378</v>
      </c>
      <c r="C75" s="7">
        <v>5</v>
      </c>
      <c r="D75" s="11" t="s">
        <v>378</v>
      </c>
      <c r="E75" s="8">
        <v>13</v>
      </c>
      <c r="F75" s="8">
        <v>1</v>
      </c>
      <c r="G75" s="8">
        <v>14</v>
      </c>
    </row>
    <row r="76" spans="1:7" ht="12" customHeight="1" x14ac:dyDescent="0.25">
      <c r="A76" s="10" t="s">
        <v>400</v>
      </c>
      <c r="B76" s="10" t="s">
        <v>378</v>
      </c>
      <c r="C76" s="7">
        <v>6</v>
      </c>
      <c r="D76" s="11" t="s">
        <v>378</v>
      </c>
      <c r="E76" s="8">
        <v>20</v>
      </c>
      <c r="F76" s="8">
        <v>1</v>
      </c>
      <c r="G76" s="8">
        <v>21</v>
      </c>
    </row>
    <row r="77" spans="1:7" ht="12" customHeight="1" x14ac:dyDescent="0.25">
      <c r="A77" s="10" t="s">
        <v>401</v>
      </c>
      <c r="B77" s="10" t="s">
        <v>378</v>
      </c>
      <c r="C77" s="7">
        <v>7</v>
      </c>
      <c r="D77" s="11" t="s">
        <v>378</v>
      </c>
      <c r="E77" s="8">
        <v>27</v>
      </c>
      <c r="F77" s="8">
        <v>1</v>
      </c>
      <c r="G77" s="8">
        <v>28</v>
      </c>
    </row>
    <row r="78" spans="1:7" ht="12" customHeight="1" x14ac:dyDescent="0.25">
      <c r="A78" s="10" t="s">
        <v>402</v>
      </c>
      <c r="B78" s="10" t="s">
        <v>378</v>
      </c>
      <c r="C78" s="7">
        <v>8</v>
      </c>
      <c r="D78" s="11" t="s">
        <v>378</v>
      </c>
      <c r="E78" s="8">
        <v>33</v>
      </c>
      <c r="F78" s="8">
        <v>2</v>
      </c>
      <c r="G78" s="8">
        <v>35</v>
      </c>
    </row>
    <row r="79" spans="1:7" ht="12" customHeight="1" x14ac:dyDescent="0.25">
      <c r="A79" s="10" t="s">
        <v>403</v>
      </c>
      <c r="B79" s="10" t="s">
        <v>378</v>
      </c>
      <c r="C79" s="7">
        <v>9</v>
      </c>
      <c r="D79" s="11" t="s">
        <v>378</v>
      </c>
      <c r="E79" s="8">
        <v>40</v>
      </c>
      <c r="F79" s="8">
        <v>2</v>
      </c>
      <c r="G79" s="8">
        <v>42</v>
      </c>
    </row>
    <row r="80" spans="1:7" ht="12" customHeight="1" x14ac:dyDescent="0.25">
      <c r="A80" s="10" t="s">
        <v>404</v>
      </c>
      <c r="B80" s="10" t="s">
        <v>378</v>
      </c>
      <c r="C80" s="7">
        <v>10</v>
      </c>
      <c r="D80" s="11" t="s">
        <v>378</v>
      </c>
      <c r="E80" s="8">
        <v>57</v>
      </c>
      <c r="F80" s="8">
        <v>3</v>
      </c>
      <c r="G80" s="8">
        <v>60</v>
      </c>
    </row>
    <row r="81" spans="1:7" ht="12" customHeight="1" x14ac:dyDescent="0.25">
      <c r="A81" s="10" t="s">
        <v>405</v>
      </c>
      <c r="B81" s="10" t="s">
        <v>378</v>
      </c>
      <c r="C81" s="7">
        <v>11</v>
      </c>
      <c r="D81" s="11" t="s">
        <v>378</v>
      </c>
      <c r="E81" s="8">
        <v>74</v>
      </c>
      <c r="F81" s="8">
        <v>5</v>
      </c>
      <c r="G81" s="8">
        <v>79</v>
      </c>
    </row>
    <row r="82" spans="1:7" ht="12" customHeight="1" x14ac:dyDescent="0.25">
      <c r="A82" s="10" t="s">
        <v>406</v>
      </c>
      <c r="B82" s="10" t="s">
        <v>378</v>
      </c>
      <c r="C82" s="7">
        <v>12</v>
      </c>
      <c r="D82" s="11" t="s">
        <v>378</v>
      </c>
      <c r="E82" s="8">
        <v>91</v>
      </c>
      <c r="F82" s="8">
        <v>6</v>
      </c>
      <c r="G82" s="8">
        <v>97</v>
      </c>
    </row>
    <row r="83" spans="1:7" ht="12" customHeight="1" x14ac:dyDescent="0.25">
      <c r="A83" s="10" t="s">
        <v>407</v>
      </c>
      <c r="B83" s="10" t="s">
        <v>378</v>
      </c>
      <c r="C83" s="7">
        <v>13</v>
      </c>
      <c r="D83" s="11" t="s">
        <v>378</v>
      </c>
      <c r="E83" s="8">
        <v>108</v>
      </c>
      <c r="F83" s="8">
        <v>7</v>
      </c>
      <c r="G83" s="8">
        <v>115</v>
      </c>
    </row>
    <row r="84" spans="1:7" ht="12" customHeight="1" x14ac:dyDescent="0.25">
      <c r="A84" s="10" t="s">
        <v>408</v>
      </c>
      <c r="B84" s="10" t="s">
        <v>378</v>
      </c>
      <c r="C84" s="7">
        <v>14</v>
      </c>
      <c r="D84" s="11" t="s">
        <v>378</v>
      </c>
      <c r="E84" s="8">
        <v>125</v>
      </c>
      <c r="F84" s="8">
        <v>9</v>
      </c>
      <c r="G84" s="8">
        <v>134</v>
      </c>
    </row>
    <row r="85" spans="1:7" ht="12" customHeight="1" x14ac:dyDescent="0.25">
      <c r="A85" s="10" t="s">
        <v>409</v>
      </c>
      <c r="B85" s="10" t="s">
        <v>378</v>
      </c>
      <c r="C85" s="7">
        <v>15</v>
      </c>
      <c r="D85" s="11" t="s">
        <v>378</v>
      </c>
      <c r="E85" s="8">
        <v>142</v>
      </c>
      <c r="F85" s="8">
        <v>10</v>
      </c>
      <c r="G85" s="8">
        <v>152</v>
      </c>
    </row>
    <row r="86" spans="1:7" ht="12" customHeight="1" x14ac:dyDescent="0.25">
      <c r="A86" s="10" t="s">
        <v>410</v>
      </c>
      <c r="B86" s="10" t="s">
        <v>378</v>
      </c>
      <c r="C86" s="7">
        <v>16</v>
      </c>
      <c r="D86" s="11" t="s">
        <v>378</v>
      </c>
      <c r="E86" s="8">
        <v>155</v>
      </c>
      <c r="F86" s="8">
        <v>12</v>
      </c>
      <c r="G86" s="8">
        <v>167</v>
      </c>
    </row>
    <row r="87" spans="1:7" ht="12" customHeight="1" x14ac:dyDescent="0.25">
      <c r="A87" s="10" t="s">
        <v>411</v>
      </c>
      <c r="B87" s="10" t="s">
        <v>378</v>
      </c>
      <c r="C87" s="7">
        <v>17</v>
      </c>
      <c r="D87" s="11" t="s">
        <v>378</v>
      </c>
      <c r="E87" s="8">
        <v>168</v>
      </c>
      <c r="F87" s="8">
        <v>14</v>
      </c>
      <c r="G87" s="8">
        <v>182</v>
      </c>
    </row>
    <row r="88" spans="1:7" ht="12" customHeight="1" x14ac:dyDescent="0.25">
      <c r="A88" s="10" t="s">
        <v>412</v>
      </c>
      <c r="B88" s="10" t="s">
        <v>378</v>
      </c>
      <c r="C88" s="7">
        <v>18</v>
      </c>
      <c r="D88" s="11" t="s">
        <v>378</v>
      </c>
      <c r="E88" s="8">
        <v>181</v>
      </c>
      <c r="F88" s="8">
        <v>16</v>
      </c>
      <c r="G88" s="8">
        <v>197</v>
      </c>
    </row>
    <row r="89" spans="1:7" ht="12" customHeight="1" x14ac:dyDescent="0.25">
      <c r="A89" s="10" t="s">
        <v>413</v>
      </c>
      <c r="B89" s="10" t="s">
        <v>378</v>
      </c>
      <c r="C89" s="7">
        <v>19</v>
      </c>
      <c r="D89" s="11" t="s">
        <v>378</v>
      </c>
      <c r="E89" s="8">
        <v>193</v>
      </c>
      <c r="F89" s="8">
        <v>18</v>
      </c>
      <c r="G89" s="8">
        <v>211</v>
      </c>
    </row>
    <row r="90" spans="1:7" ht="12" customHeight="1" x14ac:dyDescent="0.25">
      <c r="A90" s="10" t="s">
        <v>414</v>
      </c>
      <c r="B90" s="10" t="s">
        <v>378</v>
      </c>
      <c r="C90" s="7">
        <v>20</v>
      </c>
      <c r="D90" s="11" t="s">
        <v>378</v>
      </c>
      <c r="E90" s="8">
        <v>206</v>
      </c>
      <c r="F90" s="8">
        <v>20</v>
      </c>
      <c r="G90" s="8">
        <v>226</v>
      </c>
    </row>
    <row r="91" spans="1:7" ht="12" customHeight="1" x14ac:dyDescent="0.25">
      <c r="A91" s="10" t="s">
        <v>415</v>
      </c>
      <c r="B91" s="10" t="s">
        <v>378</v>
      </c>
      <c r="C91" s="7">
        <v>21</v>
      </c>
      <c r="D91" s="11" t="s">
        <v>378</v>
      </c>
      <c r="E91" s="8">
        <v>219</v>
      </c>
      <c r="F91" s="8">
        <v>22</v>
      </c>
      <c r="G91" s="8">
        <v>241</v>
      </c>
    </row>
    <row r="92" spans="1:7" ht="12" customHeight="1" x14ac:dyDescent="0.25">
      <c r="A92" s="10" t="s">
        <v>416</v>
      </c>
      <c r="B92" s="10" t="s">
        <v>378</v>
      </c>
      <c r="C92" s="7">
        <v>22</v>
      </c>
      <c r="D92" s="11" t="s">
        <v>378</v>
      </c>
      <c r="E92" s="8">
        <v>222</v>
      </c>
      <c r="F92" s="8">
        <v>25</v>
      </c>
      <c r="G92" s="8">
        <v>247</v>
      </c>
    </row>
    <row r="93" spans="1:7" ht="12" customHeight="1" x14ac:dyDescent="0.25">
      <c r="A93" s="10" t="s">
        <v>417</v>
      </c>
      <c r="B93" s="10" t="s">
        <v>378</v>
      </c>
      <c r="C93" s="7">
        <v>23</v>
      </c>
      <c r="D93" s="11" t="s">
        <v>378</v>
      </c>
      <c r="E93" s="8">
        <v>225</v>
      </c>
      <c r="F93" s="8">
        <v>27</v>
      </c>
      <c r="G93" s="8">
        <v>252</v>
      </c>
    </row>
    <row r="94" spans="1:7" ht="12" customHeight="1" x14ac:dyDescent="0.25">
      <c r="A94" s="10" t="s">
        <v>418</v>
      </c>
      <c r="B94" s="10" t="s">
        <v>378</v>
      </c>
      <c r="C94" s="7">
        <v>24</v>
      </c>
      <c r="D94" s="11" t="s">
        <v>378</v>
      </c>
      <c r="E94" s="8">
        <v>228</v>
      </c>
      <c r="F94" s="8">
        <v>29</v>
      </c>
      <c r="G94" s="8">
        <v>257</v>
      </c>
    </row>
    <row r="95" spans="1:7" ht="12" customHeight="1" x14ac:dyDescent="0.25">
      <c r="A95" s="10" t="s">
        <v>419</v>
      </c>
      <c r="B95" s="10" t="s">
        <v>378</v>
      </c>
      <c r="C95" s="7">
        <v>25</v>
      </c>
      <c r="D95" s="11" t="s">
        <v>378</v>
      </c>
      <c r="E95" s="8">
        <v>230</v>
      </c>
      <c r="F95" s="8">
        <v>31</v>
      </c>
      <c r="G95" s="8">
        <v>261</v>
      </c>
    </row>
    <row r="96" spans="1:7" ht="12" customHeight="1" x14ac:dyDescent="0.25">
      <c r="A96" s="10" t="s">
        <v>420</v>
      </c>
      <c r="B96" s="10" t="s">
        <v>378</v>
      </c>
      <c r="C96" s="7">
        <v>26</v>
      </c>
      <c r="D96" s="11" t="s">
        <v>378</v>
      </c>
      <c r="E96" s="8">
        <v>233</v>
      </c>
      <c r="F96" s="8">
        <v>34</v>
      </c>
      <c r="G96" s="8">
        <v>267</v>
      </c>
    </row>
    <row r="97" spans="1:7" ht="12" customHeight="1" x14ac:dyDescent="0.25">
      <c r="A97" s="10" t="s">
        <v>421</v>
      </c>
      <c r="B97" s="10" t="s">
        <v>378</v>
      </c>
      <c r="C97" s="7">
        <v>27</v>
      </c>
      <c r="D97" s="11" t="s">
        <v>378</v>
      </c>
      <c r="E97" s="8">
        <v>236</v>
      </c>
      <c r="F97" s="8">
        <v>36</v>
      </c>
      <c r="G97" s="8">
        <v>272</v>
      </c>
    </row>
    <row r="98" spans="1:7" ht="12" customHeight="1" x14ac:dyDescent="0.25">
      <c r="A98" s="10" t="s">
        <v>422</v>
      </c>
      <c r="B98" s="10" t="s">
        <v>378</v>
      </c>
      <c r="C98" s="7">
        <v>28</v>
      </c>
      <c r="D98" s="11" t="s">
        <v>378</v>
      </c>
      <c r="E98" s="8">
        <v>235</v>
      </c>
      <c r="F98" s="8">
        <v>37</v>
      </c>
      <c r="G98" s="8">
        <v>272</v>
      </c>
    </row>
    <row r="99" spans="1:7" ht="12" customHeight="1" x14ac:dyDescent="0.25">
      <c r="A99" s="10" t="s">
        <v>423</v>
      </c>
      <c r="B99" s="10" t="s">
        <v>378</v>
      </c>
      <c r="C99" s="7">
        <v>29</v>
      </c>
      <c r="D99" s="11" t="s">
        <v>378</v>
      </c>
      <c r="E99" s="8">
        <v>234</v>
      </c>
      <c r="F99" s="8">
        <v>37</v>
      </c>
      <c r="G99" s="8">
        <v>271</v>
      </c>
    </row>
    <row r="100" spans="1:7" ht="12" customHeight="1" x14ac:dyDescent="0.25">
      <c r="A100" s="10" t="s">
        <v>424</v>
      </c>
      <c r="B100" s="10" t="s">
        <v>378</v>
      </c>
      <c r="C100" s="7">
        <v>30</v>
      </c>
      <c r="D100" s="11" t="s">
        <v>378</v>
      </c>
      <c r="E100" s="8">
        <v>234</v>
      </c>
      <c r="F100" s="8">
        <v>38</v>
      </c>
      <c r="G100" s="8">
        <v>272</v>
      </c>
    </row>
    <row r="101" spans="1:7" ht="12" customHeight="1" x14ac:dyDescent="0.25">
      <c r="A101" s="10" t="s">
        <v>425</v>
      </c>
      <c r="B101" s="10" t="s">
        <v>378</v>
      </c>
      <c r="C101" s="7">
        <v>31</v>
      </c>
      <c r="D101" s="11" t="s">
        <v>378</v>
      </c>
      <c r="E101" s="8">
        <v>233</v>
      </c>
      <c r="F101" s="8">
        <v>38</v>
      </c>
      <c r="G101" s="8">
        <v>271</v>
      </c>
    </row>
    <row r="102" spans="1:7" ht="12" customHeight="1" x14ac:dyDescent="0.25">
      <c r="A102" s="10" t="s">
        <v>426</v>
      </c>
      <c r="B102" s="10" t="s">
        <v>378</v>
      </c>
      <c r="C102" s="7">
        <v>32</v>
      </c>
      <c r="D102" s="11" t="s">
        <v>378</v>
      </c>
      <c r="E102" s="8">
        <v>232</v>
      </c>
      <c r="F102" s="8">
        <v>39</v>
      </c>
      <c r="G102" s="8">
        <v>271</v>
      </c>
    </row>
    <row r="103" spans="1:7" ht="12" customHeight="1" x14ac:dyDescent="0.25">
      <c r="A103" s="10" t="s">
        <v>427</v>
      </c>
      <c r="B103" s="10" t="s">
        <v>378</v>
      </c>
      <c r="C103" s="7">
        <v>33</v>
      </c>
      <c r="D103" s="11" t="s">
        <v>378</v>
      </c>
      <c r="E103" s="8">
        <v>231</v>
      </c>
      <c r="F103" s="8">
        <v>39</v>
      </c>
      <c r="G103" s="8">
        <v>270</v>
      </c>
    </row>
    <row r="104" spans="1:7" ht="12" customHeight="1" x14ac:dyDescent="0.25">
      <c r="A104" s="10" t="s">
        <v>428</v>
      </c>
      <c r="B104" s="10" t="s">
        <v>378</v>
      </c>
      <c r="C104" s="7">
        <v>0</v>
      </c>
      <c r="D104" s="11" t="s">
        <v>429</v>
      </c>
      <c r="E104" s="8">
        <v>1</v>
      </c>
      <c r="F104" s="8">
        <v>0</v>
      </c>
      <c r="G104" s="8">
        <v>1</v>
      </c>
    </row>
    <row r="105" spans="1:7" ht="12" customHeight="1" x14ac:dyDescent="0.25">
      <c r="A105" s="10" t="s">
        <v>430</v>
      </c>
      <c r="B105" s="10" t="s">
        <v>378</v>
      </c>
      <c r="C105" s="7">
        <v>1</v>
      </c>
      <c r="D105" s="11" t="s">
        <v>429</v>
      </c>
      <c r="E105" s="8">
        <v>1</v>
      </c>
      <c r="F105" s="8">
        <v>0</v>
      </c>
      <c r="G105" s="8">
        <v>1</v>
      </c>
    </row>
    <row r="106" spans="1:7" ht="12" customHeight="1" x14ac:dyDescent="0.25">
      <c r="A106" s="10" t="s">
        <v>431</v>
      </c>
      <c r="B106" s="10" t="s">
        <v>378</v>
      </c>
      <c r="C106" s="7">
        <v>2</v>
      </c>
      <c r="D106" s="11" t="s">
        <v>429</v>
      </c>
      <c r="E106" s="8">
        <v>1</v>
      </c>
      <c r="F106" s="8">
        <v>0</v>
      </c>
      <c r="G106" s="8">
        <v>1</v>
      </c>
    </row>
    <row r="107" spans="1:7" ht="12" customHeight="1" x14ac:dyDescent="0.25">
      <c r="A107" s="10" t="s">
        <v>432</v>
      </c>
      <c r="B107" s="10" t="s">
        <v>378</v>
      </c>
      <c r="C107" s="7">
        <v>3</v>
      </c>
      <c r="D107" s="11" t="s">
        <v>429</v>
      </c>
      <c r="E107" s="8">
        <v>2</v>
      </c>
      <c r="F107" s="8">
        <v>1</v>
      </c>
      <c r="G107" s="8">
        <v>3</v>
      </c>
    </row>
    <row r="108" spans="1:7" ht="12" customHeight="1" x14ac:dyDescent="0.25">
      <c r="A108" s="10" t="s">
        <v>117</v>
      </c>
      <c r="B108" s="10" t="s">
        <v>378</v>
      </c>
      <c r="C108" s="7">
        <v>4</v>
      </c>
      <c r="D108" s="11" t="s">
        <v>429</v>
      </c>
      <c r="E108" s="8">
        <v>11</v>
      </c>
      <c r="F108" s="8">
        <v>1</v>
      </c>
      <c r="G108" s="8">
        <v>12</v>
      </c>
    </row>
    <row r="109" spans="1:7" ht="12" customHeight="1" x14ac:dyDescent="0.25">
      <c r="A109" s="10" t="s">
        <v>118</v>
      </c>
      <c r="B109" s="10" t="s">
        <v>378</v>
      </c>
      <c r="C109" s="7">
        <v>5</v>
      </c>
      <c r="D109" s="11" t="s">
        <v>429</v>
      </c>
      <c r="E109" s="8">
        <v>21</v>
      </c>
      <c r="F109" s="8">
        <v>1</v>
      </c>
      <c r="G109" s="8">
        <v>22</v>
      </c>
    </row>
    <row r="110" spans="1:7" ht="12" customHeight="1" x14ac:dyDescent="0.25">
      <c r="A110" s="10" t="s">
        <v>119</v>
      </c>
      <c r="B110" s="10" t="s">
        <v>378</v>
      </c>
      <c r="C110" s="7">
        <v>6</v>
      </c>
      <c r="D110" s="11" t="s">
        <v>429</v>
      </c>
      <c r="E110" s="8">
        <v>31</v>
      </c>
      <c r="F110" s="8">
        <v>2</v>
      </c>
      <c r="G110" s="8">
        <v>33</v>
      </c>
    </row>
    <row r="111" spans="1:7" ht="12" customHeight="1" x14ac:dyDescent="0.25">
      <c r="A111" s="10" t="s">
        <v>120</v>
      </c>
      <c r="B111" s="10" t="s">
        <v>378</v>
      </c>
      <c r="C111" s="7">
        <v>7</v>
      </c>
      <c r="D111" s="11" t="s">
        <v>429</v>
      </c>
      <c r="E111" s="8">
        <v>42</v>
      </c>
      <c r="F111" s="8">
        <v>2</v>
      </c>
      <c r="G111" s="8">
        <v>44</v>
      </c>
    </row>
    <row r="112" spans="1:7" ht="12" customHeight="1" x14ac:dyDescent="0.25">
      <c r="A112" s="10" t="s">
        <v>121</v>
      </c>
      <c r="B112" s="10" t="s">
        <v>378</v>
      </c>
      <c r="C112" s="7">
        <v>8</v>
      </c>
      <c r="D112" s="11" t="s">
        <v>429</v>
      </c>
      <c r="E112" s="8">
        <v>52</v>
      </c>
      <c r="F112" s="8">
        <v>3</v>
      </c>
      <c r="G112" s="8">
        <v>55</v>
      </c>
    </row>
    <row r="113" spans="1:7" ht="12" customHeight="1" x14ac:dyDescent="0.25">
      <c r="A113" s="10" t="s">
        <v>122</v>
      </c>
      <c r="B113" s="10" t="s">
        <v>378</v>
      </c>
      <c r="C113" s="7">
        <v>9</v>
      </c>
      <c r="D113" s="11" t="s">
        <v>429</v>
      </c>
      <c r="E113" s="8">
        <v>63</v>
      </c>
      <c r="F113" s="8">
        <v>4</v>
      </c>
      <c r="G113" s="8">
        <v>67</v>
      </c>
    </row>
    <row r="114" spans="1:7" ht="12" customHeight="1" x14ac:dyDescent="0.25">
      <c r="A114" s="10" t="s">
        <v>123</v>
      </c>
      <c r="B114" s="10" t="s">
        <v>378</v>
      </c>
      <c r="C114" s="7">
        <v>10</v>
      </c>
      <c r="D114" s="11" t="s">
        <v>429</v>
      </c>
      <c r="E114" s="8">
        <v>82</v>
      </c>
      <c r="F114" s="8">
        <v>4</v>
      </c>
      <c r="G114" s="8">
        <v>86</v>
      </c>
    </row>
    <row r="115" spans="1:7" ht="12" customHeight="1" x14ac:dyDescent="0.25">
      <c r="A115" s="10" t="s">
        <v>124</v>
      </c>
      <c r="B115" s="10" t="s">
        <v>378</v>
      </c>
      <c r="C115" s="7">
        <v>11</v>
      </c>
      <c r="D115" s="11" t="s">
        <v>429</v>
      </c>
      <c r="E115" s="8">
        <v>102</v>
      </c>
      <c r="F115" s="8">
        <v>5</v>
      </c>
      <c r="G115" s="8">
        <v>107</v>
      </c>
    </row>
    <row r="116" spans="1:7" ht="12" customHeight="1" x14ac:dyDescent="0.25">
      <c r="A116" s="10" t="s">
        <v>125</v>
      </c>
      <c r="B116" s="10" t="s">
        <v>378</v>
      </c>
      <c r="C116" s="7">
        <v>12</v>
      </c>
      <c r="D116" s="11" t="s">
        <v>429</v>
      </c>
      <c r="E116" s="8">
        <v>122</v>
      </c>
      <c r="F116" s="8">
        <v>6</v>
      </c>
      <c r="G116" s="8">
        <v>128</v>
      </c>
    </row>
    <row r="117" spans="1:7" ht="12" customHeight="1" x14ac:dyDescent="0.25">
      <c r="A117" s="10" t="s">
        <v>126</v>
      </c>
      <c r="B117" s="10" t="s">
        <v>378</v>
      </c>
      <c r="C117" s="7">
        <v>13</v>
      </c>
      <c r="D117" s="11" t="s">
        <v>429</v>
      </c>
      <c r="E117" s="8">
        <v>141</v>
      </c>
      <c r="F117" s="8">
        <v>7</v>
      </c>
      <c r="G117" s="8">
        <v>148</v>
      </c>
    </row>
    <row r="118" spans="1:7" ht="12" customHeight="1" x14ac:dyDescent="0.25">
      <c r="A118" s="10" t="s">
        <v>166</v>
      </c>
      <c r="B118" s="10" t="s">
        <v>378</v>
      </c>
      <c r="C118" s="7">
        <v>14</v>
      </c>
      <c r="D118" s="11" t="s">
        <v>429</v>
      </c>
      <c r="E118" s="8">
        <v>161</v>
      </c>
      <c r="F118" s="8">
        <v>7</v>
      </c>
      <c r="G118" s="8">
        <v>168</v>
      </c>
    </row>
    <row r="119" spans="1:7" ht="12" customHeight="1" x14ac:dyDescent="0.25">
      <c r="A119" s="10" t="s">
        <v>167</v>
      </c>
      <c r="B119" s="10" t="s">
        <v>378</v>
      </c>
      <c r="C119" s="7">
        <v>15</v>
      </c>
      <c r="D119" s="11" t="s">
        <v>429</v>
      </c>
      <c r="E119" s="8">
        <v>180</v>
      </c>
      <c r="F119" s="8">
        <v>8</v>
      </c>
      <c r="G119" s="8">
        <v>188</v>
      </c>
    </row>
    <row r="120" spans="1:7" ht="12" customHeight="1" x14ac:dyDescent="0.25">
      <c r="A120" s="10" t="s">
        <v>168</v>
      </c>
      <c r="B120" s="10" t="s">
        <v>378</v>
      </c>
      <c r="C120" s="7">
        <v>16</v>
      </c>
      <c r="D120" s="11" t="s">
        <v>429</v>
      </c>
      <c r="E120" s="8">
        <v>192</v>
      </c>
      <c r="F120" s="8">
        <v>9</v>
      </c>
      <c r="G120" s="8">
        <v>201</v>
      </c>
    </row>
    <row r="121" spans="1:7" ht="12" customHeight="1" x14ac:dyDescent="0.25">
      <c r="A121" s="10" t="s">
        <v>169</v>
      </c>
      <c r="B121" s="10" t="s">
        <v>378</v>
      </c>
      <c r="C121" s="7">
        <v>17</v>
      </c>
      <c r="D121" s="11" t="s">
        <v>429</v>
      </c>
      <c r="E121" s="8">
        <v>203</v>
      </c>
      <c r="F121" s="8">
        <v>11</v>
      </c>
      <c r="G121" s="8">
        <v>214</v>
      </c>
    </row>
    <row r="122" spans="1:7" ht="12" customHeight="1" x14ac:dyDescent="0.25">
      <c r="A122" s="10" t="s">
        <v>170</v>
      </c>
      <c r="B122" s="10" t="s">
        <v>378</v>
      </c>
      <c r="C122" s="7">
        <v>18</v>
      </c>
      <c r="D122" s="11" t="s">
        <v>429</v>
      </c>
      <c r="E122" s="8">
        <v>215</v>
      </c>
      <c r="F122" s="8">
        <v>12</v>
      </c>
      <c r="G122" s="8">
        <v>227</v>
      </c>
    </row>
    <row r="123" spans="1:7" ht="12" customHeight="1" x14ac:dyDescent="0.25">
      <c r="A123" s="10" t="s">
        <v>171</v>
      </c>
      <c r="B123" s="10" t="s">
        <v>378</v>
      </c>
      <c r="C123" s="7">
        <v>19</v>
      </c>
      <c r="D123" s="11" t="s">
        <v>429</v>
      </c>
      <c r="E123" s="8">
        <v>226</v>
      </c>
      <c r="F123" s="8">
        <v>13</v>
      </c>
      <c r="G123" s="8">
        <v>239</v>
      </c>
    </row>
    <row r="124" spans="1:7" ht="12" customHeight="1" x14ac:dyDescent="0.25">
      <c r="A124" s="10" t="s">
        <v>172</v>
      </c>
      <c r="B124" s="10" t="s">
        <v>378</v>
      </c>
      <c r="C124" s="7">
        <v>20</v>
      </c>
      <c r="D124" s="11" t="s">
        <v>429</v>
      </c>
      <c r="E124" s="8">
        <v>238</v>
      </c>
      <c r="F124" s="8">
        <v>14</v>
      </c>
      <c r="G124" s="8">
        <v>252</v>
      </c>
    </row>
    <row r="125" spans="1:7" ht="12" customHeight="1" x14ac:dyDescent="0.25">
      <c r="A125" s="10" t="s">
        <v>173</v>
      </c>
      <c r="B125" s="10" t="s">
        <v>378</v>
      </c>
      <c r="C125" s="7">
        <v>21</v>
      </c>
      <c r="D125" s="11" t="s">
        <v>429</v>
      </c>
      <c r="E125" s="8">
        <v>249</v>
      </c>
      <c r="F125" s="8">
        <v>15</v>
      </c>
      <c r="G125" s="8">
        <v>264</v>
      </c>
    </row>
    <row r="126" spans="1:7" ht="12" customHeight="1" x14ac:dyDescent="0.25">
      <c r="A126" s="10" t="s">
        <v>174</v>
      </c>
      <c r="B126" s="10" t="s">
        <v>378</v>
      </c>
      <c r="C126" s="7">
        <v>22</v>
      </c>
      <c r="D126" s="11" t="s">
        <v>429</v>
      </c>
      <c r="E126" s="8">
        <v>256</v>
      </c>
      <c r="F126" s="8">
        <v>18</v>
      </c>
      <c r="G126" s="8">
        <v>274</v>
      </c>
    </row>
    <row r="127" spans="1:7" ht="12" customHeight="1" x14ac:dyDescent="0.25">
      <c r="A127" s="10" t="s">
        <v>175</v>
      </c>
      <c r="B127" s="10" t="s">
        <v>378</v>
      </c>
      <c r="C127" s="7">
        <v>23</v>
      </c>
      <c r="D127" s="11" t="s">
        <v>429</v>
      </c>
      <c r="E127" s="8">
        <v>262</v>
      </c>
      <c r="F127" s="8">
        <v>21</v>
      </c>
      <c r="G127" s="8">
        <v>283</v>
      </c>
    </row>
    <row r="128" spans="1:7" ht="12" customHeight="1" x14ac:dyDescent="0.25">
      <c r="A128" s="10" t="s">
        <v>176</v>
      </c>
      <c r="B128" s="10" t="s">
        <v>378</v>
      </c>
      <c r="C128" s="7">
        <v>24</v>
      </c>
      <c r="D128" s="11" t="s">
        <v>429</v>
      </c>
      <c r="E128" s="8">
        <v>268</v>
      </c>
      <c r="F128" s="8">
        <v>24</v>
      </c>
      <c r="G128" s="8">
        <v>292</v>
      </c>
    </row>
    <row r="129" spans="1:7" ht="12" customHeight="1" x14ac:dyDescent="0.25">
      <c r="A129" s="10" t="s">
        <v>177</v>
      </c>
      <c r="B129" s="10" t="s">
        <v>378</v>
      </c>
      <c r="C129" s="7">
        <v>25</v>
      </c>
      <c r="D129" s="11" t="s">
        <v>429</v>
      </c>
      <c r="E129" s="8">
        <v>275</v>
      </c>
      <c r="F129" s="8">
        <v>27</v>
      </c>
      <c r="G129" s="8">
        <v>302</v>
      </c>
    </row>
    <row r="130" spans="1:7" ht="12" customHeight="1" x14ac:dyDescent="0.25">
      <c r="A130" s="10" t="s">
        <v>178</v>
      </c>
      <c r="B130" s="10" t="s">
        <v>378</v>
      </c>
      <c r="C130" s="7">
        <v>26</v>
      </c>
      <c r="D130" s="11" t="s">
        <v>429</v>
      </c>
      <c r="E130" s="8">
        <v>281</v>
      </c>
      <c r="F130" s="8">
        <v>30</v>
      </c>
      <c r="G130" s="8">
        <v>311</v>
      </c>
    </row>
    <row r="131" spans="1:7" ht="12" customHeight="1" x14ac:dyDescent="0.25">
      <c r="A131" s="10" t="s">
        <v>179</v>
      </c>
      <c r="B131" s="10" t="s">
        <v>378</v>
      </c>
      <c r="C131" s="7">
        <v>27</v>
      </c>
      <c r="D131" s="11" t="s">
        <v>429</v>
      </c>
      <c r="E131" s="8">
        <v>288</v>
      </c>
      <c r="F131" s="8">
        <v>33</v>
      </c>
      <c r="G131" s="8">
        <v>321</v>
      </c>
    </row>
    <row r="132" spans="1:7" ht="12" customHeight="1" x14ac:dyDescent="0.25">
      <c r="A132" s="10" t="s">
        <v>180</v>
      </c>
      <c r="B132" s="10" t="s">
        <v>378</v>
      </c>
      <c r="C132" s="7">
        <v>28</v>
      </c>
      <c r="D132" s="11" t="s">
        <v>429</v>
      </c>
      <c r="E132" s="8">
        <v>277</v>
      </c>
      <c r="F132" s="8">
        <v>37</v>
      </c>
      <c r="G132" s="8">
        <v>314</v>
      </c>
    </row>
    <row r="133" spans="1:7" ht="12" customHeight="1" x14ac:dyDescent="0.25">
      <c r="A133" s="10" t="s">
        <v>181</v>
      </c>
      <c r="B133" s="10" t="s">
        <v>378</v>
      </c>
      <c r="C133" s="7">
        <v>29</v>
      </c>
      <c r="D133" s="11" t="s">
        <v>429</v>
      </c>
      <c r="E133" s="8">
        <v>267</v>
      </c>
      <c r="F133" s="8">
        <v>42</v>
      </c>
      <c r="G133" s="8">
        <v>309</v>
      </c>
    </row>
    <row r="134" spans="1:7" ht="12" customHeight="1" x14ac:dyDescent="0.25">
      <c r="A134" s="10" t="s">
        <v>182</v>
      </c>
      <c r="B134" s="10" t="s">
        <v>378</v>
      </c>
      <c r="C134" s="7">
        <v>30</v>
      </c>
      <c r="D134" s="11" t="s">
        <v>429</v>
      </c>
      <c r="E134" s="8">
        <v>257</v>
      </c>
      <c r="F134" s="8">
        <v>46</v>
      </c>
      <c r="G134" s="8">
        <v>303</v>
      </c>
    </row>
    <row r="135" spans="1:7" ht="12" customHeight="1" x14ac:dyDescent="0.25">
      <c r="A135" s="10" t="s">
        <v>183</v>
      </c>
      <c r="B135" s="10" t="s">
        <v>378</v>
      </c>
      <c r="C135" s="7">
        <v>31</v>
      </c>
      <c r="D135" s="11" t="s">
        <v>429</v>
      </c>
      <c r="E135" s="8">
        <v>246</v>
      </c>
      <c r="F135" s="8">
        <v>51</v>
      </c>
      <c r="G135" s="8">
        <v>297</v>
      </c>
    </row>
    <row r="136" spans="1:7" ht="12" customHeight="1" x14ac:dyDescent="0.25">
      <c r="A136" s="10" t="s">
        <v>184</v>
      </c>
      <c r="B136" s="10" t="s">
        <v>378</v>
      </c>
      <c r="C136" s="7">
        <v>32</v>
      </c>
      <c r="D136" s="11" t="s">
        <v>429</v>
      </c>
      <c r="E136" s="8">
        <v>236</v>
      </c>
      <c r="F136" s="8">
        <v>56</v>
      </c>
      <c r="G136" s="8">
        <v>292</v>
      </c>
    </row>
    <row r="137" spans="1:7" ht="11.25" customHeight="1" x14ac:dyDescent="0.25">
      <c r="A137" s="10" t="s">
        <v>185</v>
      </c>
      <c r="B137" s="10" t="s">
        <v>378</v>
      </c>
      <c r="C137" s="7">
        <v>33</v>
      </c>
      <c r="D137" s="11" t="s">
        <v>429</v>
      </c>
      <c r="E137" s="8">
        <v>225</v>
      </c>
      <c r="F137" s="8">
        <v>60</v>
      </c>
      <c r="G137" s="8">
        <v>285</v>
      </c>
    </row>
    <row r="138" spans="1:7" x14ac:dyDescent="0.25">
      <c r="A138" s="10" t="s">
        <v>186</v>
      </c>
      <c r="B138" s="10" t="s">
        <v>187</v>
      </c>
      <c r="C138" s="7">
        <v>0</v>
      </c>
      <c r="D138" s="11" t="s">
        <v>379</v>
      </c>
      <c r="E138" s="8">
        <v>0</v>
      </c>
      <c r="F138" s="8">
        <v>1</v>
      </c>
      <c r="G138" s="8">
        <v>1</v>
      </c>
    </row>
    <row r="139" spans="1:7" x14ac:dyDescent="0.25">
      <c r="A139" s="10" t="s">
        <v>188</v>
      </c>
      <c r="B139" s="10" t="s">
        <v>187</v>
      </c>
      <c r="C139" s="7">
        <v>1</v>
      </c>
      <c r="D139" s="11" t="s">
        <v>379</v>
      </c>
      <c r="E139" s="8">
        <v>0</v>
      </c>
      <c r="F139" s="8">
        <v>1</v>
      </c>
      <c r="G139" s="8">
        <v>1</v>
      </c>
    </row>
    <row r="140" spans="1:7" x14ac:dyDescent="0.25">
      <c r="A140" s="10" t="s">
        <v>189</v>
      </c>
      <c r="B140" s="10" t="s">
        <v>187</v>
      </c>
      <c r="C140" s="7">
        <v>2</v>
      </c>
      <c r="D140" s="11" t="s">
        <v>379</v>
      </c>
      <c r="E140" s="8">
        <v>0</v>
      </c>
      <c r="F140" s="8">
        <v>1</v>
      </c>
      <c r="G140" s="8">
        <v>1</v>
      </c>
    </row>
    <row r="141" spans="1:7" x14ac:dyDescent="0.25">
      <c r="A141" s="10" t="s">
        <v>190</v>
      </c>
      <c r="B141" s="10" t="s">
        <v>187</v>
      </c>
      <c r="C141" s="7">
        <v>3</v>
      </c>
      <c r="D141" s="11" t="s">
        <v>379</v>
      </c>
      <c r="E141" s="8">
        <v>1</v>
      </c>
      <c r="F141" s="8">
        <v>1</v>
      </c>
      <c r="G141" s="8">
        <v>2</v>
      </c>
    </row>
    <row r="142" spans="1:7" x14ac:dyDescent="0.25">
      <c r="A142" s="10" t="s">
        <v>191</v>
      </c>
      <c r="B142" s="10" t="s">
        <v>187</v>
      </c>
      <c r="C142" s="7">
        <v>4</v>
      </c>
      <c r="D142" s="11" t="s">
        <v>379</v>
      </c>
      <c r="E142" s="8">
        <v>1</v>
      </c>
      <c r="F142" s="8">
        <v>1</v>
      </c>
      <c r="G142" s="8">
        <v>2</v>
      </c>
    </row>
    <row r="143" spans="1:7" x14ac:dyDescent="0.25">
      <c r="A143" s="10" t="s">
        <v>192</v>
      </c>
      <c r="B143" s="10" t="s">
        <v>187</v>
      </c>
      <c r="C143" s="7">
        <v>5</v>
      </c>
      <c r="D143" s="11" t="s">
        <v>379</v>
      </c>
      <c r="E143" s="8">
        <v>3</v>
      </c>
      <c r="F143" s="8">
        <v>3</v>
      </c>
      <c r="G143" s="8">
        <v>6</v>
      </c>
    </row>
    <row r="144" spans="1:7" x14ac:dyDescent="0.25">
      <c r="A144" s="10" t="s">
        <v>193</v>
      </c>
      <c r="B144" s="10" t="s">
        <v>187</v>
      </c>
      <c r="C144" s="7">
        <v>6</v>
      </c>
      <c r="D144" s="11" t="s">
        <v>379</v>
      </c>
      <c r="E144" s="8">
        <v>4</v>
      </c>
      <c r="F144" s="8">
        <v>4</v>
      </c>
      <c r="G144" s="8">
        <v>8</v>
      </c>
    </row>
    <row r="145" spans="1:7" x14ac:dyDescent="0.25">
      <c r="A145" s="10" t="s">
        <v>194</v>
      </c>
      <c r="B145" s="10" t="s">
        <v>187</v>
      </c>
      <c r="C145" s="7">
        <v>7</v>
      </c>
      <c r="D145" s="11" t="s">
        <v>379</v>
      </c>
      <c r="E145" s="8">
        <v>5</v>
      </c>
      <c r="F145" s="8">
        <v>5</v>
      </c>
      <c r="G145" s="8">
        <v>10</v>
      </c>
    </row>
    <row r="146" spans="1:7" x14ac:dyDescent="0.25">
      <c r="A146" s="10" t="s">
        <v>195</v>
      </c>
      <c r="B146" s="10" t="s">
        <v>187</v>
      </c>
      <c r="C146" s="7">
        <v>8</v>
      </c>
      <c r="D146" s="11" t="s">
        <v>379</v>
      </c>
      <c r="E146" s="8">
        <v>6</v>
      </c>
      <c r="F146" s="8">
        <v>7</v>
      </c>
      <c r="G146" s="8">
        <v>13</v>
      </c>
    </row>
    <row r="147" spans="1:7" x14ac:dyDescent="0.25">
      <c r="A147" s="10" t="s">
        <v>196</v>
      </c>
      <c r="B147" s="10" t="s">
        <v>187</v>
      </c>
      <c r="C147" s="7">
        <v>9</v>
      </c>
      <c r="D147" s="11" t="s">
        <v>379</v>
      </c>
      <c r="E147" s="8">
        <v>8</v>
      </c>
      <c r="F147" s="8">
        <v>8</v>
      </c>
      <c r="G147" s="8">
        <v>16</v>
      </c>
    </row>
    <row r="148" spans="1:7" x14ac:dyDescent="0.25">
      <c r="A148" s="10" t="s">
        <v>197</v>
      </c>
      <c r="B148" s="10" t="s">
        <v>187</v>
      </c>
      <c r="C148" s="7">
        <v>10</v>
      </c>
      <c r="D148" s="11" t="s">
        <v>379</v>
      </c>
      <c r="E148" s="8">
        <v>19</v>
      </c>
      <c r="F148" s="8">
        <v>9</v>
      </c>
      <c r="G148" s="8">
        <v>28</v>
      </c>
    </row>
    <row r="149" spans="1:7" x14ac:dyDescent="0.25">
      <c r="A149" s="10" t="s">
        <v>198</v>
      </c>
      <c r="B149" s="10" t="s">
        <v>187</v>
      </c>
      <c r="C149" s="7">
        <v>11</v>
      </c>
      <c r="D149" s="11" t="s">
        <v>379</v>
      </c>
      <c r="E149" s="8">
        <v>31</v>
      </c>
      <c r="F149" s="8">
        <v>11</v>
      </c>
      <c r="G149" s="8">
        <v>42</v>
      </c>
    </row>
    <row r="150" spans="1:7" x14ac:dyDescent="0.25">
      <c r="A150" s="10" t="s">
        <v>199</v>
      </c>
      <c r="B150" s="10" t="s">
        <v>187</v>
      </c>
      <c r="C150" s="7">
        <v>12</v>
      </c>
      <c r="D150" s="11" t="s">
        <v>379</v>
      </c>
      <c r="E150" s="8">
        <v>42</v>
      </c>
      <c r="F150" s="8">
        <v>12</v>
      </c>
      <c r="G150" s="8">
        <v>54</v>
      </c>
    </row>
    <row r="151" spans="1:7" x14ac:dyDescent="0.25">
      <c r="A151" s="10" t="s">
        <v>200</v>
      </c>
      <c r="B151" s="10" t="s">
        <v>187</v>
      </c>
      <c r="C151" s="7">
        <v>13</v>
      </c>
      <c r="D151" s="11" t="s">
        <v>379</v>
      </c>
      <c r="E151" s="8">
        <v>54</v>
      </c>
      <c r="F151" s="8">
        <v>14</v>
      </c>
      <c r="G151" s="8">
        <v>68</v>
      </c>
    </row>
    <row r="152" spans="1:7" x14ac:dyDescent="0.25">
      <c r="A152" s="10" t="s">
        <v>201</v>
      </c>
      <c r="B152" s="10" t="s">
        <v>187</v>
      </c>
      <c r="C152" s="7">
        <v>14</v>
      </c>
      <c r="D152" s="11" t="s">
        <v>379</v>
      </c>
      <c r="E152" s="8">
        <v>65</v>
      </c>
      <c r="F152" s="8">
        <v>16</v>
      </c>
      <c r="G152" s="8">
        <v>81</v>
      </c>
    </row>
    <row r="153" spans="1:7" x14ac:dyDescent="0.25">
      <c r="A153" s="10" t="s">
        <v>202</v>
      </c>
      <c r="B153" s="10" t="s">
        <v>187</v>
      </c>
      <c r="C153" s="7">
        <v>15</v>
      </c>
      <c r="D153" s="11" t="s">
        <v>379</v>
      </c>
      <c r="E153" s="8">
        <v>77</v>
      </c>
      <c r="F153" s="8">
        <v>17</v>
      </c>
      <c r="G153" s="8">
        <v>94</v>
      </c>
    </row>
    <row r="154" spans="1:7" x14ac:dyDescent="0.25">
      <c r="A154" s="10" t="s">
        <v>203</v>
      </c>
      <c r="B154" s="10" t="s">
        <v>187</v>
      </c>
      <c r="C154" s="7">
        <v>16</v>
      </c>
      <c r="D154" s="11" t="s">
        <v>379</v>
      </c>
      <c r="E154" s="8">
        <v>82</v>
      </c>
      <c r="F154" s="8">
        <v>20</v>
      </c>
      <c r="G154" s="8">
        <v>102</v>
      </c>
    </row>
    <row r="155" spans="1:7" x14ac:dyDescent="0.25">
      <c r="A155" s="10" t="s">
        <v>204</v>
      </c>
      <c r="B155" s="10" t="s">
        <v>187</v>
      </c>
      <c r="C155" s="7">
        <v>17</v>
      </c>
      <c r="D155" s="11" t="s">
        <v>379</v>
      </c>
      <c r="E155" s="8">
        <v>87</v>
      </c>
      <c r="F155" s="8">
        <v>23</v>
      </c>
      <c r="G155" s="8">
        <v>110</v>
      </c>
    </row>
    <row r="156" spans="1:7" x14ac:dyDescent="0.25">
      <c r="A156" s="10" t="s">
        <v>205</v>
      </c>
      <c r="B156" s="10" t="s">
        <v>187</v>
      </c>
      <c r="C156" s="7">
        <v>18</v>
      </c>
      <c r="D156" s="11" t="s">
        <v>379</v>
      </c>
      <c r="E156" s="8">
        <v>93</v>
      </c>
      <c r="F156" s="8">
        <v>26</v>
      </c>
      <c r="G156" s="8">
        <v>119</v>
      </c>
    </row>
    <row r="157" spans="1:7" x14ac:dyDescent="0.25">
      <c r="A157" s="10" t="s">
        <v>206</v>
      </c>
      <c r="B157" s="10" t="s">
        <v>187</v>
      </c>
      <c r="C157" s="7">
        <v>19</v>
      </c>
      <c r="D157" s="11" t="s">
        <v>379</v>
      </c>
      <c r="E157" s="8">
        <v>98</v>
      </c>
      <c r="F157" s="8">
        <v>28</v>
      </c>
      <c r="G157" s="8">
        <v>126</v>
      </c>
    </row>
    <row r="158" spans="1:7" x14ac:dyDescent="0.25">
      <c r="A158" s="10" t="s">
        <v>207</v>
      </c>
      <c r="B158" s="10" t="s">
        <v>187</v>
      </c>
      <c r="C158" s="7">
        <v>20</v>
      </c>
      <c r="D158" s="11" t="s">
        <v>379</v>
      </c>
      <c r="E158" s="8">
        <v>103</v>
      </c>
      <c r="F158" s="8">
        <v>31</v>
      </c>
      <c r="G158" s="8">
        <v>134</v>
      </c>
    </row>
    <row r="159" spans="1:7" x14ac:dyDescent="0.25">
      <c r="A159" s="10" t="s">
        <v>208</v>
      </c>
      <c r="B159" s="10" t="s">
        <v>187</v>
      </c>
      <c r="C159" s="7">
        <v>21</v>
      </c>
      <c r="D159" s="11" t="s">
        <v>379</v>
      </c>
      <c r="E159" s="8">
        <v>109</v>
      </c>
      <c r="F159" s="8">
        <v>34</v>
      </c>
      <c r="G159" s="8">
        <v>143</v>
      </c>
    </row>
    <row r="160" spans="1:7" x14ac:dyDescent="0.25">
      <c r="A160" s="10" t="s">
        <v>209</v>
      </c>
      <c r="B160" s="10" t="s">
        <v>187</v>
      </c>
      <c r="C160" s="7">
        <v>22</v>
      </c>
      <c r="D160" s="11" t="s">
        <v>379</v>
      </c>
      <c r="E160" s="8">
        <v>108</v>
      </c>
      <c r="F160" s="8">
        <v>35</v>
      </c>
      <c r="G160" s="8">
        <v>143</v>
      </c>
    </row>
    <row r="161" spans="1:7" x14ac:dyDescent="0.25">
      <c r="A161" s="10" t="s">
        <v>12</v>
      </c>
      <c r="B161" s="10" t="s">
        <v>187</v>
      </c>
      <c r="C161" s="7">
        <v>23</v>
      </c>
      <c r="D161" s="11" t="s">
        <v>379</v>
      </c>
      <c r="E161" s="8">
        <v>107</v>
      </c>
      <c r="F161" s="8">
        <v>35</v>
      </c>
      <c r="G161" s="8">
        <v>142</v>
      </c>
    </row>
    <row r="162" spans="1:7" x14ac:dyDescent="0.25">
      <c r="A162" s="10" t="s">
        <v>13</v>
      </c>
      <c r="B162" s="10" t="s">
        <v>187</v>
      </c>
      <c r="C162" s="7">
        <v>24</v>
      </c>
      <c r="D162" s="11" t="s">
        <v>379</v>
      </c>
      <c r="E162" s="8">
        <v>107</v>
      </c>
      <c r="F162" s="8">
        <v>36</v>
      </c>
      <c r="G162" s="8">
        <v>143</v>
      </c>
    </row>
    <row r="163" spans="1:7" x14ac:dyDescent="0.25">
      <c r="A163" s="10" t="s">
        <v>226</v>
      </c>
      <c r="B163" s="10" t="s">
        <v>187</v>
      </c>
      <c r="C163" s="7">
        <v>25</v>
      </c>
      <c r="D163" s="11" t="s">
        <v>379</v>
      </c>
      <c r="E163" s="8">
        <v>106</v>
      </c>
      <c r="F163" s="8">
        <v>36</v>
      </c>
      <c r="G163" s="8">
        <v>142</v>
      </c>
    </row>
    <row r="164" spans="1:7" x14ac:dyDescent="0.25">
      <c r="A164" s="10" t="s">
        <v>227</v>
      </c>
      <c r="B164" s="10" t="s">
        <v>187</v>
      </c>
      <c r="C164" s="7">
        <v>26</v>
      </c>
      <c r="D164" s="11" t="s">
        <v>379</v>
      </c>
      <c r="E164" s="8">
        <v>105</v>
      </c>
      <c r="F164" s="8">
        <v>37</v>
      </c>
      <c r="G164" s="8">
        <v>142</v>
      </c>
    </row>
    <row r="165" spans="1:7" x14ac:dyDescent="0.25">
      <c r="A165" s="10" t="s">
        <v>228</v>
      </c>
      <c r="B165" s="10" t="s">
        <v>187</v>
      </c>
      <c r="C165" s="7">
        <v>27</v>
      </c>
      <c r="D165" s="11" t="s">
        <v>379</v>
      </c>
      <c r="E165" s="8">
        <v>105</v>
      </c>
      <c r="F165" s="8">
        <v>38</v>
      </c>
      <c r="G165" s="8">
        <v>143</v>
      </c>
    </row>
    <row r="166" spans="1:7" x14ac:dyDescent="0.25">
      <c r="A166" s="10" t="s">
        <v>229</v>
      </c>
      <c r="B166" s="10" t="s">
        <v>187</v>
      </c>
      <c r="C166" s="7">
        <v>28</v>
      </c>
      <c r="D166" s="11" t="s">
        <v>379</v>
      </c>
      <c r="E166" s="8">
        <v>104</v>
      </c>
      <c r="F166" s="8">
        <v>38</v>
      </c>
      <c r="G166" s="8">
        <v>142</v>
      </c>
    </row>
    <row r="167" spans="1:7" x14ac:dyDescent="0.25">
      <c r="A167" s="10" t="s">
        <v>230</v>
      </c>
      <c r="B167" s="10" t="s">
        <v>187</v>
      </c>
      <c r="C167" s="7">
        <v>29</v>
      </c>
      <c r="D167" s="11" t="s">
        <v>379</v>
      </c>
      <c r="E167" s="8">
        <v>104</v>
      </c>
      <c r="F167" s="8">
        <v>39</v>
      </c>
      <c r="G167" s="8">
        <v>143</v>
      </c>
    </row>
    <row r="168" spans="1:7" x14ac:dyDescent="0.25">
      <c r="A168" s="10" t="s">
        <v>231</v>
      </c>
      <c r="B168" s="10" t="s">
        <v>187</v>
      </c>
      <c r="C168" s="7">
        <v>30</v>
      </c>
      <c r="D168" s="11" t="s">
        <v>379</v>
      </c>
      <c r="E168" s="8">
        <v>104</v>
      </c>
      <c r="F168" s="8">
        <v>40</v>
      </c>
      <c r="G168" s="8">
        <v>144</v>
      </c>
    </row>
    <row r="169" spans="1:7" x14ac:dyDescent="0.25">
      <c r="A169" s="10" t="s">
        <v>232</v>
      </c>
      <c r="B169" s="10" t="s">
        <v>187</v>
      </c>
      <c r="C169" s="7">
        <v>31</v>
      </c>
      <c r="D169" s="11" t="s">
        <v>379</v>
      </c>
      <c r="E169" s="8">
        <v>103</v>
      </c>
      <c r="F169" s="8">
        <v>41</v>
      </c>
      <c r="G169" s="8">
        <v>144</v>
      </c>
    </row>
    <row r="170" spans="1:7" x14ac:dyDescent="0.25">
      <c r="A170" s="10" t="s">
        <v>233</v>
      </c>
      <c r="B170" s="10" t="s">
        <v>187</v>
      </c>
      <c r="C170" s="7">
        <v>32</v>
      </c>
      <c r="D170" s="11" t="s">
        <v>379</v>
      </c>
      <c r="E170" s="8">
        <v>103</v>
      </c>
      <c r="F170" s="8">
        <v>41</v>
      </c>
      <c r="G170" s="8">
        <v>144</v>
      </c>
    </row>
    <row r="171" spans="1:7" x14ac:dyDescent="0.25">
      <c r="A171" s="10" t="s">
        <v>234</v>
      </c>
      <c r="B171" s="10" t="s">
        <v>187</v>
      </c>
      <c r="C171" s="7">
        <v>33</v>
      </c>
      <c r="D171" s="11" t="s">
        <v>379</v>
      </c>
      <c r="E171" s="8">
        <v>102</v>
      </c>
      <c r="F171" s="8">
        <v>42</v>
      </c>
      <c r="G171" s="8">
        <v>144</v>
      </c>
    </row>
    <row r="172" spans="1:7" x14ac:dyDescent="0.25">
      <c r="A172" s="10" t="s">
        <v>235</v>
      </c>
      <c r="B172" s="10" t="s">
        <v>187</v>
      </c>
      <c r="C172" s="7">
        <v>0</v>
      </c>
      <c r="D172" s="11" t="s">
        <v>111</v>
      </c>
      <c r="E172" s="8">
        <v>0</v>
      </c>
      <c r="F172" s="8">
        <v>1</v>
      </c>
      <c r="G172" s="8">
        <v>1</v>
      </c>
    </row>
    <row r="173" spans="1:7" x14ac:dyDescent="0.25">
      <c r="A173" s="10" t="s">
        <v>236</v>
      </c>
      <c r="B173" s="10" t="s">
        <v>187</v>
      </c>
      <c r="C173" s="7">
        <v>1</v>
      </c>
      <c r="D173" s="11" t="s">
        <v>111</v>
      </c>
      <c r="E173" s="8">
        <v>0</v>
      </c>
      <c r="F173" s="8">
        <v>1</v>
      </c>
      <c r="G173" s="8">
        <v>1</v>
      </c>
    </row>
    <row r="174" spans="1:7" x14ac:dyDescent="0.25">
      <c r="A174" s="10" t="s">
        <v>237</v>
      </c>
      <c r="B174" s="10" t="s">
        <v>187</v>
      </c>
      <c r="C174" s="7">
        <v>2</v>
      </c>
      <c r="D174" s="11" t="s">
        <v>111</v>
      </c>
      <c r="E174" s="8">
        <v>1</v>
      </c>
      <c r="F174" s="8">
        <v>1</v>
      </c>
      <c r="G174" s="8">
        <v>2</v>
      </c>
    </row>
    <row r="175" spans="1:7" x14ac:dyDescent="0.25">
      <c r="A175" s="10" t="s">
        <v>238</v>
      </c>
      <c r="B175" s="10" t="s">
        <v>187</v>
      </c>
      <c r="C175" s="7">
        <v>3</v>
      </c>
      <c r="D175" s="11" t="s">
        <v>111</v>
      </c>
      <c r="E175" s="8">
        <v>1</v>
      </c>
      <c r="F175" s="8">
        <v>2</v>
      </c>
      <c r="G175" s="8">
        <v>3</v>
      </c>
    </row>
    <row r="176" spans="1:7" x14ac:dyDescent="0.25">
      <c r="A176" s="10" t="s">
        <v>239</v>
      </c>
      <c r="B176" s="10" t="s">
        <v>187</v>
      </c>
      <c r="C176" s="7">
        <v>4</v>
      </c>
      <c r="D176" s="11" t="s">
        <v>111</v>
      </c>
      <c r="E176" s="8">
        <v>2</v>
      </c>
      <c r="F176" s="8">
        <v>2</v>
      </c>
      <c r="G176" s="8">
        <v>4</v>
      </c>
    </row>
    <row r="177" spans="1:7" x14ac:dyDescent="0.25">
      <c r="A177" s="10" t="s">
        <v>240</v>
      </c>
      <c r="B177" s="10" t="s">
        <v>187</v>
      </c>
      <c r="C177" s="7">
        <v>5</v>
      </c>
      <c r="D177" s="11" t="s">
        <v>111</v>
      </c>
      <c r="E177" s="8">
        <v>3</v>
      </c>
      <c r="F177" s="8">
        <v>2</v>
      </c>
      <c r="G177" s="8">
        <v>5</v>
      </c>
    </row>
    <row r="178" spans="1:7" x14ac:dyDescent="0.25">
      <c r="A178" s="10" t="s">
        <v>241</v>
      </c>
      <c r="B178" s="10" t="s">
        <v>187</v>
      </c>
      <c r="C178" s="7">
        <v>6</v>
      </c>
      <c r="D178" s="11" t="s">
        <v>111</v>
      </c>
      <c r="E178" s="8">
        <v>5</v>
      </c>
      <c r="F178" s="8">
        <v>3</v>
      </c>
      <c r="G178" s="8">
        <v>8</v>
      </c>
    </row>
    <row r="179" spans="1:7" x14ac:dyDescent="0.25">
      <c r="A179" s="10" t="s">
        <v>242</v>
      </c>
      <c r="B179" s="10" t="s">
        <v>187</v>
      </c>
      <c r="C179" s="7">
        <v>7</v>
      </c>
      <c r="D179" s="11" t="s">
        <v>111</v>
      </c>
      <c r="E179" s="8">
        <v>6</v>
      </c>
      <c r="F179" s="8">
        <v>4</v>
      </c>
      <c r="G179" s="8">
        <v>10</v>
      </c>
    </row>
    <row r="180" spans="1:7" x14ac:dyDescent="0.25">
      <c r="A180" s="10" t="s">
        <v>243</v>
      </c>
      <c r="B180" s="10" t="s">
        <v>187</v>
      </c>
      <c r="C180" s="7">
        <v>8</v>
      </c>
      <c r="D180" s="11" t="s">
        <v>111</v>
      </c>
      <c r="E180" s="8">
        <v>8</v>
      </c>
      <c r="F180" s="8">
        <v>5</v>
      </c>
      <c r="G180" s="8">
        <v>13</v>
      </c>
    </row>
    <row r="181" spans="1:7" x14ac:dyDescent="0.25">
      <c r="A181" s="10" t="s">
        <v>244</v>
      </c>
      <c r="B181" s="10" t="s">
        <v>187</v>
      </c>
      <c r="C181" s="7">
        <v>9</v>
      </c>
      <c r="D181" s="11" t="s">
        <v>111</v>
      </c>
      <c r="E181" s="8">
        <v>9</v>
      </c>
      <c r="F181" s="8">
        <v>6</v>
      </c>
      <c r="G181" s="8">
        <v>15</v>
      </c>
    </row>
    <row r="182" spans="1:7" x14ac:dyDescent="0.25">
      <c r="A182" s="10" t="s">
        <v>245</v>
      </c>
      <c r="B182" s="10" t="s">
        <v>187</v>
      </c>
      <c r="C182" s="7">
        <v>10</v>
      </c>
      <c r="D182" s="11" t="s">
        <v>111</v>
      </c>
      <c r="E182" s="8">
        <v>21</v>
      </c>
      <c r="F182" s="8">
        <v>10</v>
      </c>
      <c r="G182" s="8">
        <v>31</v>
      </c>
    </row>
    <row r="183" spans="1:7" x14ac:dyDescent="0.25">
      <c r="A183" s="10" t="s">
        <v>246</v>
      </c>
      <c r="B183" s="10" t="s">
        <v>187</v>
      </c>
      <c r="C183" s="7">
        <v>11</v>
      </c>
      <c r="D183" s="11" t="s">
        <v>111</v>
      </c>
      <c r="E183" s="8">
        <v>32</v>
      </c>
      <c r="F183" s="8">
        <v>13</v>
      </c>
      <c r="G183" s="8">
        <v>45</v>
      </c>
    </row>
    <row r="184" spans="1:7" x14ac:dyDescent="0.25">
      <c r="A184" s="10" t="s">
        <v>247</v>
      </c>
      <c r="B184" s="10" t="s">
        <v>187</v>
      </c>
      <c r="C184" s="7">
        <v>12</v>
      </c>
      <c r="D184" s="11" t="s">
        <v>111</v>
      </c>
      <c r="E184" s="8">
        <v>43</v>
      </c>
      <c r="F184" s="8">
        <v>16</v>
      </c>
      <c r="G184" s="8">
        <v>59</v>
      </c>
    </row>
    <row r="185" spans="1:7" x14ac:dyDescent="0.25">
      <c r="A185" s="10" t="s">
        <v>248</v>
      </c>
      <c r="B185" s="10" t="s">
        <v>187</v>
      </c>
      <c r="C185" s="7">
        <v>13</v>
      </c>
      <c r="D185" s="11" t="s">
        <v>111</v>
      </c>
      <c r="E185" s="8">
        <v>55</v>
      </c>
      <c r="F185" s="8">
        <v>19</v>
      </c>
      <c r="G185" s="8">
        <v>74</v>
      </c>
    </row>
    <row r="186" spans="1:7" x14ac:dyDescent="0.25">
      <c r="A186" s="10" t="s">
        <v>218</v>
      </c>
      <c r="B186" s="10" t="s">
        <v>187</v>
      </c>
      <c r="C186" s="7">
        <v>14</v>
      </c>
      <c r="D186" s="11" t="s">
        <v>111</v>
      </c>
      <c r="E186" s="8">
        <v>66</v>
      </c>
      <c r="F186" s="8">
        <v>22</v>
      </c>
      <c r="G186" s="8">
        <v>88</v>
      </c>
    </row>
    <row r="187" spans="1:7" x14ac:dyDescent="0.25">
      <c r="A187" s="10" t="s">
        <v>219</v>
      </c>
      <c r="B187" s="10" t="s">
        <v>187</v>
      </c>
      <c r="C187" s="7">
        <v>15</v>
      </c>
      <c r="D187" s="11" t="s">
        <v>111</v>
      </c>
      <c r="E187" s="8">
        <v>77</v>
      </c>
      <c r="F187" s="8">
        <v>25</v>
      </c>
      <c r="G187" s="8">
        <v>102</v>
      </c>
    </row>
    <row r="188" spans="1:7" x14ac:dyDescent="0.25">
      <c r="A188" s="10" t="s">
        <v>220</v>
      </c>
      <c r="B188" s="10" t="s">
        <v>187</v>
      </c>
      <c r="C188" s="7">
        <v>16</v>
      </c>
      <c r="D188" s="11" t="s">
        <v>111</v>
      </c>
      <c r="E188" s="8">
        <v>86</v>
      </c>
      <c r="F188" s="8">
        <v>29</v>
      </c>
      <c r="G188" s="8">
        <v>115</v>
      </c>
    </row>
    <row r="189" spans="1:7" x14ac:dyDescent="0.25">
      <c r="A189" s="10" t="s">
        <v>221</v>
      </c>
      <c r="B189" s="10" t="s">
        <v>187</v>
      </c>
      <c r="C189" s="7">
        <v>17</v>
      </c>
      <c r="D189" s="11" t="s">
        <v>111</v>
      </c>
      <c r="E189" s="8">
        <v>95</v>
      </c>
      <c r="F189" s="8">
        <v>33</v>
      </c>
      <c r="G189" s="8">
        <v>128</v>
      </c>
    </row>
    <row r="190" spans="1:7" x14ac:dyDescent="0.25">
      <c r="A190" s="10" t="s">
        <v>222</v>
      </c>
      <c r="B190" s="10" t="s">
        <v>187</v>
      </c>
      <c r="C190" s="7">
        <v>18</v>
      </c>
      <c r="D190" s="11" t="s">
        <v>111</v>
      </c>
      <c r="E190" s="8">
        <v>104</v>
      </c>
      <c r="F190" s="8">
        <v>38</v>
      </c>
      <c r="G190" s="8">
        <v>142</v>
      </c>
    </row>
    <row r="191" spans="1:7" x14ac:dyDescent="0.25">
      <c r="A191" s="10" t="s">
        <v>223</v>
      </c>
      <c r="B191" s="10" t="s">
        <v>187</v>
      </c>
      <c r="C191" s="7">
        <v>19</v>
      </c>
      <c r="D191" s="11" t="s">
        <v>111</v>
      </c>
      <c r="E191" s="8">
        <v>113</v>
      </c>
      <c r="F191" s="8">
        <v>42</v>
      </c>
      <c r="G191" s="8">
        <v>155</v>
      </c>
    </row>
    <row r="192" spans="1:7" x14ac:dyDescent="0.25">
      <c r="A192" s="10" t="s">
        <v>224</v>
      </c>
      <c r="B192" s="10" t="s">
        <v>187</v>
      </c>
      <c r="C192" s="7">
        <v>20</v>
      </c>
      <c r="D192" s="11" t="s">
        <v>111</v>
      </c>
      <c r="E192" s="8">
        <v>122</v>
      </c>
      <c r="F192" s="8">
        <v>46</v>
      </c>
      <c r="G192" s="8">
        <v>168</v>
      </c>
    </row>
    <row r="193" spans="1:7" x14ac:dyDescent="0.25">
      <c r="A193" s="10" t="s">
        <v>225</v>
      </c>
      <c r="B193" s="10" t="s">
        <v>187</v>
      </c>
      <c r="C193" s="7">
        <v>21</v>
      </c>
      <c r="D193" s="11" t="s">
        <v>111</v>
      </c>
      <c r="E193" s="8">
        <v>131</v>
      </c>
      <c r="F193" s="8">
        <v>50</v>
      </c>
      <c r="G193" s="8">
        <v>181</v>
      </c>
    </row>
    <row r="194" spans="1:7" x14ac:dyDescent="0.25">
      <c r="A194" s="10" t="s">
        <v>511</v>
      </c>
      <c r="B194" s="10" t="s">
        <v>187</v>
      </c>
      <c r="C194" s="7">
        <v>22</v>
      </c>
      <c r="D194" s="11" t="s">
        <v>111</v>
      </c>
      <c r="E194" s="8">
        <v>133</v>
      </c>
      <c r="F194" s="8">
        <v>51</v>
      </c>
      <c r="G194" s="8">
        <v>184</v>
      </c>
    </row>
    <row r="195" spans="1:7" x14ac:dyDescent="0.25">
      <c r="A195" s="10" t="s">
        <v>512</v>
      </c>
      <c r="B195" s="10" t="s">
        <v>187</v>
      </c>
      <c r="C195" s="7">
        <v>23</v>
      </c>
      <c r="D195" s="11" t="s">
        <v>111</v>
      </c>
      <c r="E195" s="8">
        <v>135</v>
      </c>
      <c r="F195" s="8">
        <v>52</v>
      </c>
      <c r="G195" s="8">
        <v>187</v>
      </c>
    </row>
    <row r="196" spans="1:7" x14ac:dyDescent="0.25">
      <c r="A196" s="10" t="s">
        <v>513</v>
      </c>
      <c r="B196" s="10" t="s">
        <v>187</v>
      </c>
      <c r="C196" s="7">
        <v>24</v>
      </c>
      <c r="D196" s="11" t="s">
        <v>111</v>
      </c>
      <c r="E196" s="8">
        <v>137</v>
      </c>
      <c r="F196" s="8">
        <v>53</v>
      </c>
      <c r="G196" s="8">
        <v>190</v>
      </c>
    </row>
    <row r="197" spans="1:7" x14ac:dyDescent="0.25">
      <c r="A197" s="10" t="s">
        <v>514</v>
      </c>
      <c r="B197" s="10" t="s">
        <v>187</v>
      </c>
      <c r="C197" s="7">
        <v>25</v>
      </c>
      <c r="D197" s="11" t="s">
        <v>111</v>
      </c>
      <c r="E197" s="8">
        <v>139</v>
      </c>
      <c r="F197" s="8">
        <v>53</v>
      </c>
      <c r="G197" s="8">
        <v>192</v>
      </c>
    </row>
    <row r="198" spans="1:7" x14ac:dyDescent="0.25">
      <c r="A198" s="10" t="s">
        <v>515</v>
      </c>
      <c r="B198" s="10" t="s">
        <v>187</v>
      </c>
      <c r="C198" s="7">
        <v>26</v>
      </c>
      <c r="D198" s="11" t="s">
        <v>111</v>
      </c>
      <c r="E198" s="8">
        <v>141</v>
      </c>
      <c r="F198" s="8">
        <v>54</v>
      </c>
      <c r="G198" s="8">
        <v>195</v>
      </c>
    </row>
    <row r="199" spans="1:7" x14ac:dyDescent="0.25">
      <c r="A199" s="10" t="s">
        <v>516</v>
      </c>
      <c r="B199" s="10" t="s">
        <v>187</v>
      </c>
      <c r="C199" s="7">
        <v>27</v>
      </c>
      <c r="D199" s="11" t="s">
        <v>111</v>
      </c>
      <c r="E199" s="8">
        <v>143</v>
      </c>
      <c r="F199" s="8">
        <v>55</v>
      </c>
      <c r="G199" s="8">
        <v>198</v>
      </c>
    </row>
    <row r="200" spans="1:7" x14ac:dyDescent="0.25">
      <c r="A200" s="10" t="s">
        <v>517</v>
      </c>
      <c r="B200" s="10" t="s">
        <v>187</v>
      </c>
      <c r="C200" s="7">
        <v>28</v>
      </c>
      <c r="D200" s="11" t="s">
        <v>111</v>
      </c>
      <c r="E200" s="8">
        <v>142</v>
      </c>
      <c r="F200" s="8">
        <v>55</v>
      </c>
      <c r="G200" s="8">
        <v>197</v>
      </c>
    </row>
    <row r="201" spans="1:7" x14ac:dyDescent="0.25">
      <c r="A201" s="10" t="s">
        <v>518</v>
      </c>
      <c r="B201" s="10" t="s">
        <v>187</v>
      </c>
      <c r="C201" s="7">
        <v>29</v>
      </c>
      <c r="D201" s="11" t="s">
        <v>111</v>
      </c>
      <c r="E201" s="8">
        <v>140</v>
      </c>
      <c r="F201" s="8">
        <v>55</v>
      </c>
      <c r="G201" s="8">
        <v>195</v>
      </c>
    </row>
    <row r="202" spans="1:7" x14ac:dyDescent="0.25">
      <c r="A202" s="10" t="s">
        <v>543</v>
      </c>
      <c r="B202" s="10" t="s">
        <v>187</v>
      </c>
      <c r="C202" s="7">
        <v>30</v>
      </c>
      <c r="D202" s="11" t="s">
        <v>111</v>
      </c>
      <c r="E202" s="8">
        <v>139</v>
      </c>
      <c r="F202" s="8">
        <v>55</v>
      </c>
      <c r="G202" s="8">
        <v>194</v>
      </c>
    </row>
    <row r="203" spans="1:7" x14ac:dyDescent="0.25">
      <c r="A203" s="10" t="s">
        <v>544</v>
      </c>
      <c r="B203" s="10" t="s">
        <v>187</v>
      </c>
      <c r="C203" s="7">
        <v>31</v>
      </c>
      <c r="D203" s="11" t="s">
        <v>111</v>
      </c>
      <c r="E203" s="8">
        <v>138</v>
      </c>
      <c r="F203" s="8">
        <v>55</v>
      </c>
      <c r="G203" s="8">
        <v>193</v>
      </c>
    </row>
    <row r="204" spans="1:7" x14ac:dyDescent="0.25">
      <c r="A204" s="10" t="s">
        <v>545</v>
      </c>
      <c r="B204" s="10" t="s">
        <v>187</v>
      </c>
      <c r="C204" s="7">
        <v>32</v>
      </c>
      <c r="D204" s="11" t="s">
        <v>111</v>
      </c>
      <c r="E204" s="8">
        <v>137</v>
      </c>
      <c r="F204" s="8">
        <v>56</v>
      </c>
      <c r="G204" s="8">
        <v>193</v>
      </c>
    </row>
    <row r="205" spans="1:7" x14ac:dyDescent="0.25">
      <c r="A205" s="10" t="s">
        <v>546</v>
      </c>
      <c r="B205" s="10" t="s">
        <v>187</v>
      </c>
      <c r="C205" s="7">
        <v>33</v>
      </c>
      <c r="D205" s="11" t="s">
        <v>111</v>
      </c>
      <c r="E205" s="8">
        <v>135</v>
      </c>
      <c r="F205" s="8">
        <v>56</v>
      </c>
      <c r="G205" s="8">
        <v>191</v>
      </c>
    </row>
    <row r="206" spans="1:7" x14ac:dyDescent="0.25">
      <c r="A206" s="10" t="s">
        <v>547</v>
      </c>
      <c r="B206" s="10" t="s">
        <v>187</v>
      </c>
      <c r="C206" s="7">
        <v>0</v>
      </c>
      <c r="D206" s="11" t="s">
        <v>378</v>
      </c>
      <c r="E206" s="8">
        <v>0</v>
      </c>
      <c r="F206" s="8">
        <v>1</v>
      </c>
      <c r="G206" s="8">
        <v>1</v>
      </c>
    </row>
    <row r="207" spans="1:7" x14ac:dyDescent="0.25">
      <c r="A207" s="10" t="s">
        <v>548</v>
      </c>
      <c r="B207" s="10" t="s">
        <v>187</v>
      </c>
      <c r="C207" s="7">
        <v>1</v>
      </c>
      <c r="D207" s="11" t="s">
        <v>378</v>
      </c>
      <c r="E207" s="8">
        <v>0</v>
      </c>
      <c r="F207" s="8">
        <v>2</v>
      </c>
      <c r="G207" s="8">
        <v>2</v>
      </c>
    </row>
    <row r="208" spans="1:7" x14ac:dyDescent="0.25">
      <c r="A208" s="10" t="s">
        <v>549</v>
      </c>
      <c r="B208" s="10" t="s">
        <v>187</v>
      </c>
      <c r="C208" s="7">
        <v>2</v>
      </c>
      <c r="D208" s="11" t="s">
        <v>378</v>
      </c>
      <c r="E208" s="8">
        <v>1</v>
      </c>
      <c r="F208" s="8">
        <v>2</v>
      </c>
      <c r="G208" s="8">
        <v>3</v>
      </c>
    </row>
    <row r="209" spans="1:7" x14ac:dyDescent="0.25">
      <c r="A209" s="10" t="s">
        <v>550</v>
      </c>
      <c r="B209" s="10" t="s">
        <v>187</v>
      </c>
      <c r="C209" s="7">
        <v>3</v>
      </c>
      <c r="D209" s="11" t="s">
        <v>378</v>
      </c>
      <c r="E209" s="8">
        <v>1</v>
      </c>
      <c r="F209" s="8">
        <v>2</v>
      </c>
      <c r="G209" s="8">
        <v>3</v>
      </c>
    </row>
    <row r="210" spans="1:7" x14ac:dyDescent="0.25">
      <c r="A210" s="10" t="s">
        <v>551</v>
      </c>
      <c r="B210" s="10" t="s">
        <v>187</v>
      </c>
      <c r="C210" s="7">
        <v>4</v>
      </c>
      <c r="D210" s="11" t="s">
        <v>378</v>
      </c>
      <c r="E210" s="8">
        <v>3</v>
      </c>
      <c r="F210" s="8">
        <v>3</v>
      </c>
      <c r="G210" s="8">
        <v>6</v>
      </c>
    </row>
    <row r="211" spans="1:7" x14ac:dyDescent="0.25">
      <c r="A211" s="10" t="s">
        <v>552</v>
      </c>
      <c r="B211" s="10" t="s">
        <v>187</v>
      </c>
      <c r="C211" s="7">
        <v>5</v>
      </c>
      <c r="D211" s="11" t="s">
        <v>378</v>
      </c>
      <c r="E211" s="8">
        <v>7</v>
      </c>
      <c r="F211" s="8">
        <v>7</v>
      </c>
      <c r="G211" s="8">
        <v>14</v>
      </c>
    </row>
    <row r="212" spans="1:7" x14ac:dyDescent="0.25">
      <c r="A212" s="10" t="s">
        <v>553</v>
      </c>
      <c r="B212" s="10" t="s">
        <v>187</v>
      </c>
      <c r="C212" s="7">
        <v>6</v>
      </c>
      <c r="D212" s="11" t="s">
        <v>378</v>
      </c>
      <c r="E212" s="8">
        <v>10</v>
      </c>
      <c r="F212" s="8">
        <v>10</v>
      </c>
      <c r="G212" s="8">
        <v>20</v>
      </c>
    </row>
    <row r="213" spans="1:7" x14ac:dyDescent="0.25">
      <c r="A213" s="10" t="s">
        <v>554</v>
      </c>
      <c r="B213" s="10" t="s">
        <v>187</v>
      </c>
      <c r="C213" s="7">
        <v>7</v>
      </c>
      <c r="D213" s="11" t="s">
        <v>378</v>
      </c>
      <c r="E213" s="8">
        <v>13</v>
      </c>
      <c r="F213" s="8">
        <v>13</v>
      </c>
      <c r="G213" s="8">
        <v>26</v>
      </c>
    </row>
    <row r="214" spans="1:7" x14ac:dyDescent="0.25">
      <c r="A214" s="10" t="s">
        <v>555</v>
      </c>
      <c r="B214" s="10" t="s">
        <v>187</v>
      </c>
      <c r="C214" s="7">
        <v>8</v>
      </c>
      <c r="D214" s="11" t="s">
        <v>378</v>
      </c>
      <c r="E214" s="8">
        <v>16</v>
      </c>
      <c r="F214" s="8">
        <v>17</v>
      </c>
      <c r="G214" s="8">
        <v>33</v>
      </c>
    </row>
    <row r="215" spans="1:7" x14ac:dyDescent="0.25">
      <c r="A215" s="10" t="s">
        <v>556</v>
      </c>
      <c r="B215" s="10" t="s">
        <v>187</v>
      </c>
      <c r="C215" s="7">
        <v>9</v>
      </c>
      <c r="D215" s="11" t="s">
        <v>378</v>
      </c>
      <c r="E215" s="8">
        <v>20</v>
      </c>
      <c r="F215" s="8">
        <v>20</v>
      </c>
      <c r="G215" s="8">
        <v>40</v>
      </c>
    </row>
    <row r="216" spans="1:7" x14ac:dyDescent="0.25">
      <c r="A216" s="10" t="s">
        <v>557</v>
      </c>
      <c r="B216" s="10" t="s">
        <v>187</v>
      </c>
      <c r="C216" s="7">
        <v>10</v>
      </c>
      <c r="D216" s="11" t="s">
        <v>378</v>
      </c>
      <c r="E216" s="8">
        <v>34</v>
      </c>
      <c r="F216" s="8">
        <v>23</v>
      </c>
      <c r="G216" s="8">
        <v>57</v>
      </c>
    </row>
    <row r="217" spans="1:7" x14ac:dyDescent="0.25">
      <c r="A217" s="10" t="s">
        <v>558</v>
      </c>
      <c r="B217" s="10" t="s">
        <v>187</v>
      </c>
      <c r="C217" s="7">
        <v>11</v>
      </c>
      <c r="D217" s="11" t="s">
        <v>378</v>
      </c>
      <c r="E217" s="8">
        <v>48</v>
      </c>
      <c r="F217" s="8">
        <v>26</v>
      </c>
      <c r="G217" s="8">
        <v>74</v>
      </c>
    </row>
    <row r="218" spans="1:7" x14ac:dyDescent="0.25">
      <c r="A218" s="10" t="s">
        <v>559</v>
      </c>
      <c r="B218" s="10" t="s">
        <v>187</v>
      </c>
      <c r="C218" s="7">
        <v>12</v>
      </c>
      <c r="D218" s="11" t="s">
        <v>378</v>
      </c>
      <c r="E218" s="8">
        <v>63</v>
      </c>
      <c r="F218" s="8">
        <v>30</v>
      </c>
      <c r="G218" s="8">
        <v>93</v>
      </c>
    </row>
    <row r="219" spans="1:7" x14ac:dyDescent="0.25">
      <c r="A219" s="10" t="s">
        <v>560</v>
      </c>
      <c r="B219" s="10" t="s">
        <v>187</v>
      </c>
      <c r="C219" s="7">
        <v>13</v>
      </c>
      <c r="D219" s="11" t="s">
        <v>378</v>
      </c>
      <c r="E219" s="8">
        <v>77</v>
      </c>
      <c r="F219" s="8">
        <v>33</v>
      </c>
      <c r="G219" s="8">
        <v>110</v>
      </c>
    </row>
    <row r="220" spans="1:7" x14ac:dyDescent="0.25">
      <c r="A220" s="10" t="s">
        <v>561</v>
      </c>
      <c r="B220" s="10" t="s">
        <v>187</v>
      </c>
      <c r="C220" s="7">
        <v>14</v>
      </c>
      <c r="D220" s="11" t="s">
        <v>378</v>
      </c>
      <c r="E220" s="8">
        <v>91</v>
      </c>
      <c r="F220" s="8">
        <v>36</v>
      </c>
      <c r="G220" s="8">
        <v>127</v>
      </c>
    </row>
    <row r="221" spans="1:7" x14ac:dyDescent="0.25">
      <c r="A221" s="10" t="s">
        <v>562</v>
      </c>
      <c r="B221" s="10" t="s">
        <v>187</v>
      </c>
      <c r="C221" s="7">
        <v>15</v>
      </c>
      <c r="D221" s="11" t="s">
        <v>378</v>
      </c>
      <c r="E221" s="8">
        <v>105</v>
      </c>
      <c r="F221" s="8">
        <v>39</v>
      </c>
      <c r="G221" s="8">
        <v>144</v>
      </c>
    </row>
    <row r="222" spans="1:7" x14ac:dyDescent="0.25">
      <c r="A222" s="10" t="s">
        <v>563</v>
      </c>
      <c r="B222" s="10" t="s">
        <v>187</v>
      </c>
      <c r="C222" s="7">
        <v>16</v>
      </c>
      <c r="D222" s="11" t="s">
        <v>378</v>
      </c>
      <c r="E222" s="8">
        <v>117</v>
      </c>
      <c r="F222" s="8">
        <v>44</v>
      </c>
      <c r="G222" s="8">
        <v>161</v>
      </c>
    </row>
    <row r="223" spans="1:7" x14ac:dyDescent="0.25">
      <c r="A223" s="10" t="s">
        <v>564</v>
      </c>
      <c r="B223" s="10" t="s">
        <v>187</v>
      </c>
      <c r="C223" s="7">
        <v>17</v>
      </c>
      <c r="D223" s="11" t="s">
        <v>378</v>
      </c>
      <c r="E223" s="8">
        <v>128</v>
      </c>
      <c r="F223" s="8">
        <v>49</v>
      </c>
      <c r="G223" s="8">
        <v>177</v>
      </c>
    </row>
    <row r="224" spans="1:7" x14ac:dyDescent="0.25">
      <c r="A224" s="10" t="s">
        <v>565</v>
      </c>
      <c r="B224" s="10" t="s">
        <v>187</v>
      </c>
      <c r="C224" s="7">
        <v>18</v>
      </c>
      <c r="D224" s="11" t="s">
        <v>378</v>
      </c>
      <c r="E224" s="8">
        <v>140</v>
      </c>
      <c r="F224" s="8">
        <v>54</v>
      </c>
      <c r="G224" s="8">
        <v>194</v>
      </c>
    </row>
    <row r="225" spans="1:7" x14ac:dyDescent="0.25">
      <c r="A225" s="10" t="s">
        <v>566</v>
      </c>
      <c r="B225" s="10" t="s">
        <v>187</v>
      </c>
      <c r="C225" s="7">
        <v>19</v>
      </c>
      <c r="D225" s="11" t="s">
        <v>378</v>
      </c>
      <c r="E225" s="8">
        <v>151</v>
      </c>
      <c r="F225" s="8">
        <v>58</v>
      </c>
      <c r="G225" s="8">
        <v>209</v>
      </c>
    </row>
    <row r="226" spans="1:7" x14ac:dyDescent="0.25">
      <c r="A226" s="10" t="s">
        <v>567</v>
      </c>
      <c r="B226" s="10" t="s">
        <v>187</v>
      </c>
      <c r="C226" s="7">
        <v>20</v>
      </c>
      <c r="D226" s="11" t="s">
        <v>378</v>
      </c>
      <c r="E226" s="8">
        <v>163</v>
      </c>
      <c r="F226" s="8">
        <v>63</v>
      </c>
      <c r="G226" s="8">
        <v>226</v>
      </c>
    </row>
    <row r="227" spans="1:7" x14ac:dyDescent="0.25">
      <c r="A227" s="10" t="s">
        <v>568</v>
      </c>
      <c r="B227" s="10" t="s">
        <v>187</v>
      </c>
      <c r="C227" s="7">
        <v>21</v>
      </c>
      <c r="D227" s="11" t="s">
        <v>378</v>
      </c>
      <c r="E227" s="8">
        <v>174</v>
      </c>
      <c r="F227" s="8">
        <v>68</v>
      </c>
      <c r="G227" s="8">
        <v>242</v>
      </c>
    </row>
    <row r="228" spans="1:7" x14ac:dyDescent="0.25">
      <c r="A228" s="10" t="s">
        <v>569</v>
      </c>
      <c r="B228" s="10" t="s">
        <v>187</v>
      </c>
      <c r="C228" s="7">
        <v>22</v>
      </c>
      <c r="D228" s="11" t="s">
        <v>378</v>
      </c>
      <c r="E228" s="8">
        <v>174</v>
      </c>
      <c r="F228" s="8">
        <v>69</v>
      </c>
      <c r="G228" s="8">
        <v>243</v>
      </c>
    </row>
    <row r="229" spans="1:7" x14ac:dyDescent="0.25">
      <c r="A229" s="10" t="s">
        <v>570</v>
      </c>
      <c r="B229" s="10" t="s">
        <v>187</v>
      </c>
      <c r="C229" s="7">
        <v>23</v>
      </c>
      <c r="D229" s="11" t="s">
        <v>378</v>
      </c>
      <c r="E229" s="8">
        <v>174</v>
      </c>
      <c r="F229" s="8">
        <v>69</v>
      </c>
      <c r="G229" s="8">
        <v>243</v>
      </c>
    </row>
    <row r="230" spans="1:7" x14ac:dyDescent="0.25">
      <c r="A230" s="10" t="s">
        <v>571</v>
      </c>
      <c r="B230" s="10" t="s">
        <v>187</v>
      </c>
      <c r="C230" s="7">
        <v>24</v>
      </c>
      <c r="D230" s="11" t="s">
        <v>378</v>
      </c>
      <c r="E230" s="8">
        <v>174</v>
      </c>
      <c r="F230" s="8">
        <v>70</v>
      </c>
      <c r="G230" s="8">
        <v>244</v>
      </c>
    </row>
    <row r="231" spans="1:7" x14ac:dyDescent="0.25">
      <c r="A231" s="10" t="s">
        <v>572</v>
      </c>
      <c r="B231" s="10" t="s">
        <v>187</v>
      </c>
      <c r="C231" s="7">
        <v>25</v>
      </c>
      <c r="D231" s="11" t="s">
        <v>378</v>
      </c>
      <c r="E231" s="8">
        <v>174</v>
      </c>
      <c r="F231" s="8">
        <v>71</v>
      </c>
      <c r="G231" s="8">
        <v>245</v>
      </c>
    </row>
    <row r="232" spans="1:7" x14ac:dyDescent="0.25">
      <c r="A232" s="10" t="s">
        <v>573</v>
      </c>
      <c r="B232" s="10" t="s">
        <v>187</v>
      </c>
      <c r="C232" s="7">
        <v>26</v>
      </c>
      <c r="D232" s="11" t="s">
        <v>378</v>
      </c>
      <c r="E232" s="8">
        <v>174</v>
      </c>
      <c r="F232" s="8">
        <v>72</v>
      </c>
      <c r="G232" s="8">
        <v>246</v>
      </c>
    </row>
    <row r="233" spans="1:7" x14ac:dyDescent="0.25">
      <c r="A233" s="10" t="s">
        <v>574</v>
      </c>
      <c r="B233" s="10" t="s">
        <v>187</v>
      </c>
      <c r="C233" s="7">
        <v>27</v>
      </c>
      <c r="D233" s="11" t="s">
        <v>378</v>
      </c>
      <c r="E233" s="8">
        <v>174</v>
      </c>
      <c r="F233" s="8">
        <v>73</v>
      </c>
      <c r="G233" s="8">
        <v>247</v>
      </c>
    </row>
    <row r="234" spans="1:7" x14ac:dyDescent="0.25">
      <c r="A234" s="10" t="s">
        <v>575</v>
      </c>
      <c r="B234" s="10" t="s">
        <v>187</v>
      </c>
      <c r="C234" s="7">
        <v>28</v>
      </c>
      <c r="D234" s="11" t="s">
        <v>378</v>
      </c>
      <c r="E234" s="8">
        <v>171</v>
      </c>
      <c r="F234" s="8">
        <v>74</v>
      </c>
      <c r="G234" s="8">
        <v>245</v>
      </c>
    </row>
    <row r="235" spans="1:7" x14ac:dyDescent="0.25">
      <c r="A235" s="10" t="s">
        <v>576</v>
      </c>
      <c r="B235" s="10" t="s">
        <v>187</v>
      </c>
      <c r="C235" s="7">
        <v>29</v>
      </c>
      <c r="D235" s="11" t="s">
        <v>378</v>
      </c>
      <c r="E235" s="8">
        <v>168</v>
      </c>
      <c r="F235" s="8">
        <v>75</v>
      </c>
      <c r="G235" s="8">
        <v>243</v>
      </c>
    </row>
    <row r="236" spans="1:7" x14ac:dyDescent="0.25">
      <c r="A236" s="10" t="s">
        <v>577</v>
      </c>
      <c r="B236" s="10" t="s">
        <v>187</v>
      </c>
      <c r="C236" s="7">
        <v>30</v>
      </c>
      <c r="D236" s="11" t="s">
        <v>378</v>
      </c>
      <c r="E236" s="8">
        <v>165</v>
      </c>
      <c r="F236" s="8">
        <v>75</v>
      </c>
      <c r="G236" s="8">
        <v>240</v>
      </c>
    </row>
    <row r="237" spans="1:7" x14ac:dyDescent="0.25">
      <c r="A237" s="10" t="s">
        <v>578</v>
      </c>
      <c r="B237" s="10" t="s">
        <v>187</v>
      </c>
      <c r="C237" s="7">
        <v>31</v>
      </c>
      <c r="D237" s="11" t="s">
        <v>378</v>
      </c>
      <c r="E237" s="8">
        <v>162</v>
      </c>
      <c r="F237" s="8">
        <v>76</v>
      </c>
      <c r="G237" s="8">
        <v>238</v>
      </c>
    </row>
    <row r="238" spans="1:7" x14ac:dyDescent="0.25">
      <c r="A238" s="10" t="s">
        <v>579</v>
      </c>
      <c r="B238" s="10" t="s">
        <v>187</v>
      </c>
      <c r="C238" s="7">
        <v>32</v>
      </c>
      <c r="D238" s="11" t="s">
        <v>378</v>
      </c>
      <c r="E238" s="8">
        <v>159</v>
      </c>
      <c r="F238" s="8">
        <v>77</v>
      </c>
      <c r="G238" s="8">
        <v>236</v>
      </c>
    </row>
    <row r="239" spans="1:7" x14ac:dyDescent="0.25">
      <c r="A239" s="10" t="s">
        <v>580</v>
      </c>
      <c r="B239" s="10" t="s">
        <v>187</v>
      </c>
      <c r="C239" s="7">
        <v>33</v>
      </c>
      <c r="D239" s="11" t="s">
        <v>378</v>
      </c>
      <c r="E239" s="8">
        <v>156</v>
      </c>
      <c r="F239" s="8">
        <v>78</v>
      </c>
      <c r="G239" s="8">
        <v>234</v>
      </c>
    </row>
    <row r="240" spans="1:7" x14ac:dyDescent="0.25">
      <c r="A240" s="10" t="s">
        <v>581</v>
      </c>
      <c r="B240" s="10" t="s">
        <v>187</v>
      </c>
      <c r="C240" s="7">
        <v>0</v>
      </c>
      <c r="D240" s="11" t="s">
        <v>429</v>
      </c>
      <c r="E240" s="8">
        <v>0</v>
      </c>
      <c r="F240" s="8">
        <v>1</v>
      </c>
      <c r="G240" s="8">
        <v>1</v>
      </c>
    </row>
    <row r="241" spans="1:7" x14ac:dyDescent="0.25">
      <c r="A241" s="10" t="s">
        <v>582</v>
      </c>
      <c r="B241" s="10" t="s">
        <v>187</v>
      </c>
      <c r="C241" s="7">
        <v>1</v>
      </c>
      <c r="D241" s="11" t="s">
        <v>429</v>
      </c>
      <c r="E241" s="8">
        <v>1</v>
      </c>
      <c r="F241" s="8">
        <v>2</v>
      </c>
      <c r="G241" s="8">
        <v>3</v>
      </c>
    </row>
    <row r="242" spans="1:7" x14ac:dyDescent="0.25">
      <c r="A242" s="10" t="s">
        <v>583</v>
      </c>
      <c r="B242" s="10" t="s">
        <v>187</v>
      </c>
      <c r="C242" s="7">
        <v>2</v>
      </c>
      <c r="D242" s="11" t="s">
        <v>429</v>
      </c>
      <c r="E242" s="8">
        <v>1</v>
      </c>
      <c r="F242" s="8">
        <v>2</v>
      </c>
      <c r="G242" s="8">
        <v>3</v>
      </c>
    </row>
    <row r="243" spans="1:7" x14ac:dyDescent="0.25">
      <c r="A243" s="10" t="s">
        <v>584</v>
      </c>
      <c r="B243" s="10" t="s">
        <v>187</v>
      </c>
      <c r="C243" s="7">
        <v>3</v>
      </c>
      <c r="D243" s="11" t="s">
        <v>429</v>
      </c>
      <c r="E243" s="8">
        <v>1</v>
      </c>
      <c r="F243" s="8">
        <v>3</v>
      </c>
      <c r="G243" s="8">
        <v>4</v>
      </c>
    </row>
    <row r="244" spans="1:7" x14ac:dyDescent="0.25">
      <c r="A244" s="10" t="s">
        <v>585</v>
      </c>
      <c r="B244" s="10" t="s">
        <v>187</v>
      </c>
      <c r="C244" s="7">
        <v>4</v>
      </c>
      <c r="D244" s="11" t="s">
        <v>429</v>
      </c>
      <c r="E244" s="8">
        <v>4</v>
      </c>
      <c r="F244" s="8">
        <v>4</v>
      </c>
      <c r="G244" s="8">
        <v>8</v>
      </c>
    </row>
    <row r="245" spans="1:7" x14ac:dyDescent="0.25">
      <c r="A245" s="10" t="s">
        <v>586</v>
      </c>
      <c r="B245" s="10" t="s">
        <v>187</v>
      </c>
      <c r="C245" s="7">
        <v>5</v>
      </c>
      <c r="D245" s="11" t="s">
        <v>429</v>
      </c>
      <c r="E245" s="8">
        <v>8</v>
      </c>
      <c r="F245" s="8">
        <v>7</v>
      </c>
      <c r="G245" s="8">
        <v>15</v>
      </c>
    </row>
    <row r="246" spans="1:7" x14ac:dyDescent="0.25">
      <c r="A246" s="10" t="s">
        <v>587</v>
      </c>
      <c r="B246" s="10" t="s">
        <v>187</v>
      </c>
      <c r="C246" s="7">
        <v>6</v>
      </c>
      <c r="D246" s="11" t="s">
        <v>429</v>
      </c>
      <c r="E246" s="8">
        <v>12</v>
      </c>
      <c r="F246" s="8">
        <v>11</v>
      </c>
      <c r="G246" s="8">
        <v>23</v>
      </c>
    </row>
    <row r="247" spans="1:7" x14ac:dyDescent="0.25">
      <c r="A247" s="10" t="s">
        <v>588</v>
      </c>
      <c r="B247" s="10" t="s">
        <v>187</v>
      </c>
      <c r="C247" s="7">
        <v>7</v>
      </c>
      <c r="D247" s="11" t="s">
        <v>429</v>
      </c>
      <c r="E247" s="8">
        <v>16</v>
      </c>
      <c r="F247" s="8">
        <v>14</v>
      </c>
      <c r="G247" s="8">
        <v>30</v>
      </c>
    </row>
    <row r="248" spans="1:7" x14ac:dyDescent="0.25">
      <c r="A248" s="10" t="s">
        <v>589</v>
      </c>
      <c r="B248" s="10" t="s">
        <v>187</v>
      </c>
      <c r="C248" s="7">
        <v>8</v>
      </c>
      <c r="D248" s="11" t="s">
        <v>429</v>
      </c>
      <c r="E248" s="8">
        <v>20</v>
      </c>
      <c r="F248" s="8">
        <v>18</v>
      </c>
      <c r="G248" s="8">
        <v>38</v>
      </c>
    </row>
    <row r="249" spans="1:7" x14ac:dyDescent="0.25">
      <c r="A249" s="10" t="s">
        <v>590</v>
      </c>
      <c r="B249" s="10" t="s">
        <v>187</v>
      </c>
      <c r="C249" s="7">
        <v>9</v>
      </c>
      <c r="D249" s="11" t="s">
        <v>429</v>
      </c>
      <c r="E249" s="8">
        <v>24</v>
      </c>
      <c r="F249" s="8">
        <v>22</v>
      </c>
      <c r="G249" s="8">
        <v>46</v>
      </c>
    </row>
    <row r="250" spans="1:7" x14ac:dyDescent="0.25">
      <c r="A250" s="10" t="s">
        <v>591</v>
      </c>
      <c r="B250" s="10" t="s">
        <v>187</v>
      </c>
      <c r="C250" s="7">
        <v>10</v>
      </c>
      <c r="D250" s="11" t="s">
        <v>429</v>
      </c>
      <c r="E250" s="8">
        <v>38</v>
      </c>
      <c r="F250" s="8">
        <v>23</v>
      </c>
      <c r="G250" s="8">
        <v>61</v>
      </c>
    </row>
    <row r="251" spans="1:7" x14ac:dyDescent="0.25">
      <c r="A251" s="10" t="s">
        <v>592</v>
      </c>
      <c r="B251" s="10" t="s">
        <v>187</v>
      </c>
      <c r="C251" s="7">
        <v>11</v>
      </c>
      <c r="D251" s="11" t="s">
        <v>429</v>
      </c>
      <c r="E251" s="8">
        <v>52</v>
      </c>
      <c r="F251" s="8">
        <v>25</v>
      </c>
      <c r="G251" s="8">
        <v>77</v>
      </c>
    </row>
    <row r="252" spans="1:7" x14ac:dyDescent="0.25">
      <c r="A252" s="10" t="s">
        <v>593</v>
      </c>
      <c r="B252" s="10" t="s">
        <v>187</v>
      </c>
      <c r="C252" s="7">
        <v>12</v>
      </c>
      <c r="D252" s="11" t="s">
        <v>429</v>
      </c>
      <c r="E252" s="8">
        <v>67</v>
      </c>
      <c r="F252" s="8">
        <v>27</v>
      </c>
      <c r="G252" s="8">
        <v>94</v>
      </c>
    </row>
    <row r="253" spans="1:7" x14ac:dyDescent="0.25">
      <c r="A253" s="10" t="s">
        <v>594</v>
      </c>
      <c r="B253" s="10" t="s">
        <v>187</v>
      </c>
      <c r="C253" s="7">
        <v>13</v>
      </c>
      <c r="D253" s="11" t="s">
        <v>429</v>
      </c>
      <c r="E253" s="8">
        <v>81</v>
      </c>
      <c r="F253" s="8">
        <v>29</v>
      </c>
      <c r="G253" s="8">
        <v>110</v>
      </c>
    </row>
    <row r="254" spans="1:7" x14ac:dyDescent="0.25">
      <c r="A254" s="10" t="s">
        <v>272</v>
      </c>
      <c r="B254" s="10" t="s">
        <v>187</v>
      </c>
      <c r="C254" s="7">
        <v>14</v>
      </c>
      <c r="D254" s="11" t="s">
        <v>429</v>
      </c>
      <c r="E254" s="8">
        <v>96</v>
      </c>
      <c r="F254" s="8">
        <v>31</v>
      </c>
      <c r="G254" s="8">
        <v>127</v>
      </c>
    </row>
    <row r="255" spans="1:7" x14ac:dyDescent="0.25">
      <c r="A255" s="10" t="s">
        <v>273</v>
      </c>
      <c r="B255" s="10" t="s">
        <v>187</v>
      </c>
      <c r="C255" s="7">
        <v>15</v>
      </c>
      <c r="D255" s="11" t="s">
        <v>429</v>
      </c>
      <c r="E255" s="8">
        <v>110</v>
      </c>
      <c r="F255" s="8">
        <v>32</v>
      </c>
      <c r="G255" s="8">
        <v>142</v>
      </c>
    </row>
    <row r="256" spans="1:7" x14ac:dyDescent="0.25">
      <c r="A256" s="10" t="s">
        <v>274</v>
      </c>
      <c r="B256" s="10" t="s">
        <v>187</v>
      </c>
      <c r="C256" s="7">
        <v>16</v>
      </c>
      <c r="D256" s="11" t="s">
        <v>429</v>
      </c>
      <c r="E256" s="8">
        <v>124</v>
      </c>
      <c r="F256" s="8">
        <v>40</v>
      </c>
      <c r="G256" s="8">
        <v>164</v>
      </c>
    </row>
    <row r="257" spans="1:7" x14ac:dyDescent="0.25">
      <c r="A257" s="10" t="s">
        <v>275</v>
      </c>
      <c r="B257" s="10" t="s">
        <v>187</v>
      </c>
      <c r="C257" s="7">
        <v>17</v>
      </c>
      <c r="D257" s="11" t="s">
        <v>429</v>
      </c>
      <c r="E257" s="8">
        <v>138</v>
      </c>
      <c r="F257" s="8">
        <v>48</v>
      </c>
      <c r="G257" s="8">
        <v>186</v>
      </c>
    </row>
    <row r="258" spans="1:7" x14ac:dyDescent="0.25">
      <c r="A258" s="10" t="s">
        <v>276</v>
      </c>
      <c r="B258" s="10" t="s">
        <v>187</v>
      </c>
      <c r="C258" s="7">
        <v>18</v>
      </c>
      <c r="D258" s="11" t="s">
        <v>429</v>
      </c>
      <c r="E258" s="8">
        <v>152</v>
      </c>
      <c r="F258" s="8">
        <v>56</v>
      </c>
      <c r="G258" s="8">
        <v>208</v>
      </c>
    </row>
    <row r="259" spans="1:7" x14ac:dyDescent="0.25">
      <c r="A259" s="10" t="s">
        <v>277</v>
      </c>
      <c r="B259" s="10" t="s">
        <v>187</v>
      </c>
      <c r="C259" s="7">
        <v>19</v>
      </c>
      <c r="D259" s="11" t="s">
        <v>429</v>
      </c>
      <c r="E259" s="8">
        <v>166</v>
      </c>
      <c r="F259" s="8">
        <v>63</v>
      </c>
      <c r="G259" s="8">
        <v>229</v>
      </c>
    </row>
    <row r="260" spans="1:7" x14ac:dyDescent="0.25">
      <c r="A260" s="10" t="s">
        <v>278</v>
      </c>
      <c r="B260" s="10" t="s">
        <v>187</v>
      </c>
      <c r="C260" s="7">
        <v>20</v>
      </c>
      <c r="D260" s="11" t="s">
        <v>429</v>
      </c>
      <c r="E260" s="8">
        <v>179</v>
      </c>
      <c r="F260" s="8">
        <v>71</v>
      </c>
      <c r="G260" s="8">
        <v>250</v>
      </c>
    </row>
    <row r="261" spans="1:7" x14ac:dyDescent="0.25">
      <c r="A261" s="10" t="s">
        <v>279</v>
      </c>
      <c r="B261" s="10" t="s">
        <v>187</v>
      </c>
      <c r="C261" s="7">
        <v>21</v>
      </c>
      <c r="D261" s="11" t="s">
        <v>429</v>
      </c>
      <c r="E261" s="8">
        <v>193</v>
      </c>
      <c r="F261" s="8">
        <v>79</v>
      </c>
      <c r="G261" s="8">
        <v>272</v>
      </c>
    </row>
    <row r="262" spans="1:7" x14ac:dyDescent="0.25">
      <c r="A262" s="10" t="s">
        <v>280</v>
      </c>
      <c r="B262" s="10" t="s">
        <v>187</v>
      </c>
      <c r="C262" s="7">
        <v>22</v>
      </c>
      <c r="D262" s="11" t="s">
        <v>429</v>
      </c>
      <c r="E262" s="8">
        <v>195</v>
      </c>
      <c r="F262" s="8">
        <v>77</v>
      </c>
      <c r="G262" s="8">
        <v>272</v>
      </c>
    </row>
    <row r="263" spans="1:7" x14ac:dyDescent="0.25">
      <c r="A263" s="10" t="s">
        <v>281</v>
      </c>
      <c r="B263" s="10" t="s">
        <v>187</v>
      </c>
      <c r="C263" s="7">
        <v>23</v>
      </c>
      <c r="D263" s="11" t="s">
        <v>429</v>
      </c>
      <c r="E263" s="8">
        <v>196</v>
      </c>
      <c r="F263" s="8">
        <v>75</v>
      </c>
      <c r="G263" s="8">
        <v>271</v>
      </c>
    </row>
    <row r="264" spans="1:7" x14ac:dyDescent="0.25">
      <c r="A264" s="10" t="s">
        <v>41</v>
      </c>
      <c r="B264" s="10" t="s">
        <v>187</v>
      </c>
      <c r="C264" s="7">
        <v>24</v>
      </c>
      <c r="D264" s="11" t="s">
        <v>429</v>
      </c>
      <c r="E264" s="8">
        <v>197</v>
      </c>
      <c r="F264" s="8">
        <v>73</v>
      </c>
      <c r="G264" s="8">
        <v>270</v>
      </c>
    </row>
    <row r="265" spans="1:7" x14ac:dyDescent="0.25">
      <c r="A265" s="10" t="s">
        <v>42</v>
      </c>
      <c r="B265" s="10" t="s">
        <v>187</v>
      </c>
      <c r="C265" s="7">
        <v>25</v>
      </c>
      <c r="D265" s="11" t="s">
        <v>429</v>
      </c>
      <c r="E265" s="8">
        <v>198</v>
      </c>
      <c r="F265" s="8">
        <v>70</v>
      </c>
      <c r="G265" s="8">
        <v>268</v>
      </c>
    </row>
    <row r="266" spans="1:7" x14ac:dyDescent="0.25">
      <c r="A266" s="10" t="s">
        <v>43</v>
      </c>
      <c r="B266" s="10" t="s">
        <v>187</v>
      </c>
      <c r="C266" s="7">
        <v>26</v>
      </c>
      <c r="D266" s="11" t="s">
        <v>429</v>
      </c>
      <c r="E266" s="8">
        <v>199</v>
      </c>
      <c r="F266" s="8">
        <v>68</v>
      </c>
      <c r="G266" s="8">
        <v>267</v>
      </c>
    </row>
    <row r="267" spans="1:7" x14ac:dyDescent="0.25">
      <c r="A267" s="10" t="s">
        <v>44</v>
      </c>
      <c r="B267" s="10" t="s">
        <v>187</v>
      </c>
      <c r="C267" s="7">
        <v>27</v>
      </c>
      <c r="D267" s="11" t="s">
        <v>429</v>
      </c>
      <c r="E267" s="8">
        <v>200</v>
      </c>
      <c r="F267" s="8">
        <v>66</v>
      </c>
      <c r="G267" s="8">
        <v>266</v>
      </c>
    </row>
    <row r="268" spans="1:7" x14ac:dyDescent="0.25">
      <c r="A268" s="10" t="s">
        <v>45</v>
      </c>
      <c r="B268" s="10" t="s">
        <v>187</v>
      </c>
      <c r="C268" s="7">
        <v>28</v>
      </c>
      <c r="D268" s="11" t="s">
        <v>429</v>
      </c>
      <c r="E268" s="8">
        <v>202</v>
      </c>
      <c r="F268" s="8">
        <v>67</v>
      </c>
      <c r="G268" s="8">
        <v>269</v>
      </c>
    </row>
    <row r="269" spans="1:7" x14ac:dyDescent="0.25">
      <c r="A269" s="10" t="s">
        <v>46</v>
      </c>
      <c r="B269" s="10" t="s">
        <v>187</v>
      </c>
      <c r="C269" s="7">
        <v>29</v>
      </c>
      <c r="D269" s="11" t="s">
        <v>429</v>
      </c>
      <c r="E269" s="8">
        <v>203</v>
      </c>
      <c r="F269" s="8">
        <v>67</v>
      </c>
      <c r="G269" s="8">
        <v>270</v>
      </c>
    </row>
    <row r="270" spans="1:7" x14ac:dyDescent="0.25">
      <c r="A270" s="10" t="s">
        <v>47</v>
      </c>
      <c r="B270" s="10" t="s">
        <v>187</v>
      </c>
      <c r="C270" s="7">
        <v>30</v>
      </c>
      <c r="D270" s="11" t="s">
        <v>429</v>
      </c>
      <c r="E270" s="8">
        <v>205</v>
      </c>
      <c r="F270" s="8">
        <v>68</v>
      </c>
      <c r="G270" s="8">
        <v>273</v>
      </c>
    </row>
    <row r="271" spans="1:7" x14ac:dyDescent="0.25">
      <c r="A271" s="10" t="s">
        <v>48</v>
      </c>
      <c r="B271" s="10" t="s">
        <v>187</v>
      </c>
      <c r="C271" s="7">
        <v>31</v>
      </c>
      <c r="D271" s="11" t="s">
        <v>429</v>
      </c>
      <c r="E271" s="8">
        <v>207</v>
      </c>
      <c r="F271" s="8">
        <v>68</v>
      </c>
      <c r="G271" s="8">
        <v>275</v>
      </c>
    </row>
    <row r="272" spans="1:7" x14ac:dyDescent="0.25">
      <c r="A272" s="10" t="s">
        <v>49</v>
      </c>
      <c r="B272" s="10" t="s">
        <v>187</v>
      </c>
      <c r="C272" s="7">
        <v>32</v>
      </c>
      <c r="D272" s="11" t="s">
        <v>429</v>
      </c>
      <c r="E272" s="8">
        <v>208</v>
      </c>
      <c r="F272" s="8">
        <v>69</v>
      </c>
      <c r="G272" s="8">
        <v>277</v>
      </c>
    </row>
    <row r="273" spans="1:7" x14ac:dyDescent="0.25">
      <c r="A273" s="10" t="s">
        <v>50</v>
      </c>
      <c r="B273" s="10" t="s">
        <v>187</v>
      </c>
      <c r="C273" s="7">
        <v>33</v>
      </c>
      <c r="D273" s="11" t="s">
        <v>429</v>
      </c>
      <c r="E273" s="8">
        <v>210</v>
      </c>
      <c r="F273" s="8">
        <v>69</v>
      </c>
      <c r="G273" s="8">
        <v>279</v>
      </c>
    </row>
    <row r="274" spans="1:7" x14ac:dyDescent="0.25">
      <c r="A274" s="10" t="s">
        <v>51</v>
      </c>
      <c r="B274" s="10" t="s">
        <v>429</v>
      </c>
      <c r="C274" s="7">
        <v>0</v>
      </c>
      <c r="D274" s="11" t="s">
        <v>379</v>
      </c>
      <c r="E274" s="8">
        <v>0</v>
      </c>
      <c r="F274" s="8">
        <v>1</v>
      </c>
      <c r="G274" s="8">
        <v>1</v>
      </c>
    </row>
    <row r="275" spans="1:7" x14ac:dyDescent="0.25">
      <c r="A275" s="10" t="s">
        <v>52</v>
      </c>
      <c r="B275" s="10" t="s">
        <v>429</v>
      </c>
      <c r="C275" s="7">
        <v>1</v>
      </c>
      <c r="D275" s="11" t="s">
        <v>379</v>
      </c>
      <c r="E275" s="8">
        <v>0</v>
      </c>
      <c r="F275" s="8">
        <v>1</v>
      </c>
      <c r="G275" s="8">
        <v>1</v>
      </c>
    </row>
    <row r="276" spans="1:7" x14ac:dyDescent="0.25">
      <c r="A276" s="10" t="s">
        <v>53</v>
      </c>
      <c r="B276" s="10" t="s">
        <v>429</v>
      </c>
      <c r="C276" s="7">
        <v>2</v>
      </c>
      <c r="D276" s="11" t="s">
        <v>379</v>
      </c>
      <c r="E276" s="8">
        <v>0</v>
      </c>
      <c r="F276" s="8">
        <v>2</v>
      </c>
      <c r="G276" s="8">
        <v>2</v>
      </c>
    </row>
    <row r="277" spans="1:7" x14ac:dyDescent="0.25">
      <c r="A277" s="10" t="s">
        <v>54</v>
      </c>
      <c r="B277" s="10" t="s">
        <v>429</v>
      </c>
      <c r="C277" s="7">
        <v>3</v>
      </c>
      <c r="D277" s="11" t="s">
        <v>379</v>
      </c>
      <c r="E277" s="8">
        <v>0</v>
      </c>
      <c r="F277" s="8">
        <v>2</v>
      </c>
      <c r="G277" s="8">
        <v>2</v>
      </c>
    </row>
    <row r="278" spans="1:7" x14ac:dyDescent="0.25">
      <c r="A278" s="10" t="s">
        <v>55</v>
      </c>
      <c r="B278" s="10" t="s">
        <v>429</v>
      </c>
      <c r="C278" s="7">
        <v>4</v>
      </c>
      <c r="D278" s="11" t="s">
        <v>379</v>
      </c>
      <c r="E278" s="8">
        <v>1</v>
      </c>
      <c r="F278" s="8">
        <v>2</v>
      </c>
      <c r="G278" s="8">
        <v>3</v>
      </c>
    </row>
    <row r="279" spans="1:7" x14ac:dyDescent="0.25">
      <c r="A279" s="10" t="s">
        <v>56</v>
      </c>
      <c r="B279" s="10" t="s">
        <v>429</v>
      </c>
      <c r="C279" s="7">
        <v>5</v>
      </c>
      <c r="D279" s="11" t="s">
        <v>379</v>
      </c>
      <c r="E279" s="8">
        <v>1</v>
      </c>
      <c r="F279" s="8">
        <v>3</v>
      </c>
      <c r="G279" s="8">
        <v>4</v>
      </c>
    </row>
    <row r="280" spans="1:7" x14ac:dyDescent="0.25">
      <c r="A280" s="10" t="s">
        <v>57</v>
      </c>
      <c r="B280" s="10" t="s">
        <v>429</v>
      </c>
      <c r="C280" s="7">
        <v>6</v>
      </c>
      <c r="D280" s="11" t="s">
        <v>379</v>
      </c>
      <c r="E280" s="8">
        <v>2</v>
      </c>
      <c r="F280" s="8">
        <v>3</v>
      </c>
      <c r="G280" s="8">
        <v>5</v>
      </c>
    </row>
    <row r="281" spans="1:7" x14ac:dyDescent="0.25">
      <c r="A281" s="10" t="s">
        <v>58</v>
      </c>
      <c r="B281" s="10" t="s">
        <v>429</v>
      </c>
      <c r="C281" s="7">
        <v>7</v>
      </c>
      <c r="D281" s="11" t="s">
        <v>379</v>
      </c>
      <c r="E281" s="8">
        <v>3</v>
      </c>
      <c r="F281" s="8">
        <v>4</v>
      </c>
      <c r="G281" s="8">
        <v>7</v>
      </c>
    </row>
    <row r="282" spans="1:7" x14ac:dyDescent="0.25">
      <c r="A282" s="10" t="s">
        <v>59</v>
      </c>
      <c r="B282" s="10" t="s">
        <v>429</v>
      </c>
      <c r="C282" s="7">
        <v>8</v>
      </c>
      <c r="D282" s="11" t="s">
        <v>379</v>
      </c>
      <c r="E282" s="8">
        <v>3</v>
      </c>
      <c r="F282" s="8">
        <v>5</v>
      </c>
      <c r="G282" s="8">
        <v>8</v>
      </c>
    </row>
    <row r="283" spans="1:7" x14ac:dyDescent="0.25">
      <c r="A283" s="10" t="s">
        <v>60</v>
      </c>
      <c r="B283" s="10" t="s">
        <v>429</v>
      </c>
      <c r="C283" s="7">
        <v>9</v>
      </c>
      <c r="D283" s="11" t="s">
        <v>379</v>
      </c>
      <c r="E283" s="8">
        <v>4</v>
      </c>
      <c r="F283" s="8">
        <v>6</v>
      </c>
      <c r="G283" s="8">
        <v>10</v>
      </c>
    </row>
    <row r="284" spans="1:7" x14ac:dyDescent="0.25">
      <c r="A284" s="10" t="s">
        <v>61</v>
      </c>
      <c r="B284" s="10" t="s">
        <v>429</v>
      </c>
      <c r="C284" s="7">
        <v>10</v>
      </c>
      <c r="D284" s="11" t="s">
        <v>379</v>
      </c>
      <c r="E284" s="8">
        <v>6</v>
      </c>
      <c r="F284" s="8">
        <v>10</v>
      </c>
      <c r="G284" s="8">
        <v>16</v>
      </c>
    </row>
    <row r="285" spans="1:7" x14ac:dyDescent="0.25">
      <c r="A285" s="10" t="s">
        <v>62</v>
      </c>
      <c r="B285" s="10" t="s">
        <v>429</v>
      </c>
      <c r="C285" s="7">
        <v>11</v>
      </c>
      <c r="D285" s="11" t="s">
        <v>379</v>
      </c>
      <c r="E285" s="8">
        <v>8</v>
      </c>
      <c r="F285" s="8">
        <v>13</v>
      </c>
      <c r="G285" s="8">
        <v>21</v>
      </c>
    </row>
    <row r="286" spans="1:7" x14ac:dyDescent="0.25">
      <c r="A286" s="10" t="s">
        <v>63</v>
      </c>
      <c r="B286" s="10" t="s">
        <v>429</v>
      </c>
      <c r="C286" s="7">
        <v>12</v>
      </c>
      <c r="D286" s="11" t="s">
        <v>379</v>
      </c>
      <c r="E286" s="8">
        <v>9</v>
      </c>
      <c r="F286" s="8">
        <v>17</v>
      </c>
      <c r="G286" s="8">
        <v>26</v>
      </c>
    </row>
    <row r="287" spans="1:7" x14ac:dyDescent="0.25">
      <c r="A287" s="10" t="s">
        <v>64</v>
      </c>
      <c r="B287" s="10" t="s">
        <v>429</v>
      </c>
      <c r="C287" s="7">
        <v>13</v>
      </c>
      <c r="D287" s="11" t="s">
        <v>379</v>
      </c>
      <c r="E287" s="8">
        <v>11</v>
      </c>
      <c r="F287" s="8">
        <v>21</v>
      </c>
      <c r="G287" s="8">
        <v>32</v>
      </c>
    </row>
    <row r="288" spans="1:7" x14ac:dyDescent="0.25">
      <c r="A288" s="10" t="s">
        <v>65</v>
      </c>
      <c r="B288" s="10" t="s">
        <v>429</v>
      </c>
      <c r="C288" s="7">
        <v>14</v>
      </c>
      <c r="D288" s="11" t="s">
        <v>379</v>
      </c>
      <c r="E288" s="8">
        <v>13</v>
      </c>
      <c r="F288" s="8">
        <v>24</v>
      </c>
      <c r="G288" s="8">
        <v>37</v>
      </c>
    </row>
    <row r="289" spans="1:7" x14ac:dyDescent="0.25">
      <c r="A289" s="10" t="s">
        <v>66</v>
      </c>
      <c r="B289" s="10" t="s">
        <v>429</v>
      </c>
      <c r="C289" s="7">
        <v>15</v>
      </c>
      <c r="D289" s="11" t="s">
        <v>379</v>
      </c>
      <c r="E289" s="8">
        <v>14</v>
      </c>
      <c r="F289" s="8">
        <v>28</v>
      </c>
      <c r="G289" s="8">
        <v>42</v>
      </c>
    </row>
    <row r="290" spans="1:7" x14ac:dyDescent="0.25">
      <c r="A290" s="10" t="s">
        <v>67</v>
      </c>
      <c r="B290" s="10" t="s">
        <v>429</v>
      </c>
      <c r="C290" s="7">
        <v>16</v>
      </c>
      <c r="D290" s="11" t="s">
        <v>379</v>
      </c>
      <c r="E290" s="8">
        <v>21</v>
      </c>
      <c r="F290" s="8">
        <v>33</v>
      </c>
      <c r="G290" s="8">
        <v>54</v>
      </c>
    </row>
    <row r="291" spans="1:7" x14ac:dyDescent="0.25">
      <c r="A291" s="10" t="s">
        <v>68</v>
      </c>
      <c r="B291" s="10" t="s">
        <v>429</v>
      </c>
      <c r="C291" s="7">
        <v>17</v>
      </c>
      <c r="D291" s="11" t="s">
        <v>379</v>
      </c>
      <c r="E291" s="8">
        <v>27</v>
      </c>
      <c r="F291" s="8">
        <v>39</v>
      </c>
      <c r="G291" s="8">
        <v>66</v>
      </c>
    </row>
    <row r="292" spans="1:7" x14ac:dyDescent="0.25">
      <c r="A292" s="10" t="s">
        <v>69</v>
      </c>
      <c r="B292" s="10" t="s">
        <v>429</v>
      </c>
      <c r="C292" s="7">
        <v>18</v>
      </c>
      <c r="D292" s="11" t="s">
        <v>379</v>
      </c>
      <c r="E292" s="8">
        <v>34</v>
      </c>
      <c r="F292" s="8">
        <v>44</v>
      </c>
      <c r="G292" s="8">
        <v>78</v>
      </c>
    </row>
    <row r="293" spans="1:7" x14ac:dyDescent="0.25">
      <c r="A293" s="10" t="s">
        <v>70</v>
      </c>
      <c r="B293" s="10" t="s">
        <v>429</v>
      </c>
      <c r="C293" s="7">
        <v>19</v>
      </c>
      <c r="D293" s="11" t="s">
        <v>379</v>
      </c>
      <c r="E293" s="8">
        <v>40</v>
      </c>
      <c r="F293" s="8">
        <v>50</v>
      </c>
      <c r="G293" s="8">
        <v>90</v>
      </c>
    </row>
    <row r="294" spans="1:7" x14ac:dyDescent="0.25">
      <c r="A294" s="10" t="s">
        <v>71</v>
      </c>
      <c r="B294" s="10" t="s">
        <v>429</v>
      </c>
      <c r="C294" s="7">
        <v>20</v>
      </c>
      <c r="D294" s="11" t="s">
        <v>379</v>
      </c>
      <c r="E294" s="8">
        <v>46</v>
      </c>
      <c r="F294" s="8">
        <v>55</v>
      </c>
      <c r="G294" s="8">
        <v>101</v>
      </c>
    </row>
    <row r="295" spans="1:7" x14ac:dyDescent="0.25">
      <c r="A295" s="10" t="s">
        <v>311</v>
      </c>
      <c r="B295" s="10" t="s">
        <v>429</v>
      </c>
      <c r="C295" s="7">
        <v>21</v>
      </c>
      <c r="D295" s="11" t="s">
        <v>379</v>
      </c>
      <c r="E295" s="8">
        <v>53</v>
      </c>
      <c r="F295" s="8">
        <v>60</v>
      </c>
      <c r="G295" s="8">
        <v>113</v>
      </c>
    </row>
    <row r="296" spans="1:7" x14ac:dyDescent="0.25">
      <c r="A296" s="10" t="s">
        <v>312</v>
      </c>
      <c r="B296" s="10" t="s">
        <v>429</v>
      </c>
      <c r="C296" s="7">
        <v>22</v>
      </c>
      <c r="D296" s="11" t="s">
        <v>379</v>
      </c>
      <c r="E296" s="8">
        <v>54</v>
      </c>
      <c r="F296" s="8">
        <v>61</v>
      </c>
      <c r="G296" s="8">
        <v>115</v>
      </c>
    </row>
    <row r="297" spans="1:7" x14ac:dyDescent="0.25">
      <c r="A297" s="10" t="s">
        <v>313</v>
      </c>
      <c r="B297" s="10" t="s">
        <v>429</v>
      </c>
      <c r="C297" s="7">
        <v>23</v>
      </c>
      <c r="D297" s="11" t="s">
        <v>379</v>
      </c>
      <c r="E297" s="8">
        <v>55</v>
      </c>
      <c r="F297" s="8">
        <v>63</v>
      </c>
      <c r="G297" s="8">
        <v>118</v>
      </c>
    </row>
    <row r="298" spans="1:7" x14ac:dyDescent="0.25">
      <c r="A298" s="10" t="s">
        <v>314</v>
      </c>
      <c r="B298" s="10" t="s">
        <v>429</v>
      </c>
      <c r="C298" s="7">
        <v>24</v>
      </c>
      <c r="D298" s="11" t="s">
        <v>379</v>
      </c>
      <c r="E298" s="8">
        <v>56</v>
      </c>
      <c r="F298" s="8">
        <v>64</v>
      </c>
      <c r="G298" s="8">
        <v>120</v>
      </c>
    </row>
    <row r="299" spans="1:7" x14ac:dyDescent="0.25">
      <c r="A299" s="10" t="s">
        <v>315</v>
      </c>
      <c r="B299" s="10" t="s">
        <v>429</v>
      </c>
      <c r="C299" s="7">
        <v>25</v>
      </c>
      <c r="D299" s="11" t="s">
        <v>379</v>
      </c>
      <c r="E299" s="8">
        <v>57</v>
      </c>
      <c r="F299" s="8">
        <v>65</v>
      </c>
      <c r="G299" s="8">
        <v>122</v>
      </c>
    </row>
    <row r="300" spans="1:7" x14ac:dyDescent="0.25">
      <c r="A300" s="10" t="s">
        <v>316</v>
      </c>
      <c r="B300" s="10" t="s">
        <v>429</v>
      </c>
      <c r="C300" s="7">
        <v>26</v>
      </c>
      <c r="D300" s="11" t="s">
        <v>379</v>
      </c>
      <c r="E300" s="8">
        <v>58</v>
      </c>
      <c r="F300" s="8">
        <v>66</v>
      </c>
      <c r="G300" s="8">
        <v>124</v>
      </c>
    </row>
    <row r="301" spans="1:7" x14ac:dyDescent="0.25">
      <c r="A301" s="10" t="s">
        <v>317</v>
      </c>
      <c r="B301" s="10" t="s">
        <v>429</v>
      </c>
      <c r="C301" s="7">
        <v>27</v>
      </c>
      <c r="D301" s="11" t="s">
        <v>379</v>
      </c>
      <c r="E301" s="8">
        <v>59</v>
      </c>
      <c r="F301" s="8">
        <v>67</v>
      </c>
      <c r="G301" s="8">
        <v>126</v>
      </c>
    </row>
    <row r="302" spans="1:7" x14ac:dyDescent="0.25">
      <c r="A302" s="10" t="s">
        <v>318</v>
      </c>
      <c r="B302" s="10" t="s">
        <v>429</v>
      </c>
      <c r="C302" s="7">
        <v>28</v>
      </c>
      <c r="D302" s="11" t="s">
        <v>379</v>
      </c>
      <c r="E302" s="8">
        <v>59</v>
      </c>
      <c r="F302" s="8">
        <v>66</v>
      </c>
      <c r="G302" s="8">
        <v>125</v>
      </c>
    </row>
    <row r="303" spans="1:7" x14ac:dyDescent="0.25">
      <c r="A303" s="10" t="s">
        <v>319</v>
      </c>
      <c r="B303" s="10" t="s">
        <v>429</v>
      </c>
      <c r="C303" s="7">
        <v>29</v>
      </c>
      <c r="D303" s="11" t="s">
        <v>379</v>
      </c>
      <c r="E303" s="8">
        <v>58</v>
      </c>
      <c r="F303" s="8">
        <v>66</v>
      </c>
      <c r="G303" s="8">
        <v>124</v>
      </c>
    </row>
    <row r="304" spans="1:7" x14ac:dyDescent="0.25">
      <c r="A304" s="10" t="s">
        <v>320</v>
      </c>
      <c r="B304" s="10" t="s">
        <v>429</v>
      </c>
      <c r="C304" s="7">
        <v>30</v>
      </c>
      <c r="D304" s="11" t="s">
        <v>379</v>
      </c>
      <c r="E304" s="8">
        <v>58</v>
      </c>
      <c r="F304" s="8">
        <v>65</v>
      </c>
      <c r="G304" s="8">
        <v>123</v>
      </c>
    </row>
    <row r="305" spans="1:7" x14ac:dyDescent="0.25">
      <c r="A305" s="10" t="s">
        <v>321</v>
      </c>
      <c r="B305" s="10" t="s">
        <v>429</v>
      </c>
      <c r="C305" s="7">
        <v>31</v>
      </c>
      <c r="D305" s="11" t="s">
        <v>379</v>
      </c>
      <c r="E305" s="8">
        <v>58</v>
      </c>
      <c r="F305" s="8">
        <v>65</v>
      </c>
      <c r="G305" s="8">
        <v>123</v>
      </c>
    </row>
    <row r="306" spans="1:7" x14ac:dyDescent="0.25">
      <c r="A306" s="10" t="s">
        <v>322</v>
      </c>
      <c r="B306" s="10" t="s">
        <v>429</v>
      </c>
      <c r="C306" s="7">
        <v>32</v>
      </c>
      <c r="D306" s="11" t="s">
        <v>379</v>
      </c>
      <c r="E306" s="8">
        <v>57</v>
      </c>
      <c r="F306" s="8">
        <v>64</v>
      </c>
      <c r="G306" s="8">
        <v>121</v>
      </c>
    </row>
    <row r="307" spans="1:7" x14ac:dyDescent="0.25">
      <c r="A307" s="10" t="s">
        <v>323</v>
      </c>
      <c r="B307" s="10" t="s">
        <v>429</v>
      </c>
      <c r="C307" s="7">
        <v>33</v>
      </c>
      <c r="D307" s="11" t="s">
        <v>379</v>
      </c>
      <c r="E307" s="8">
        <v>57</v>
      </c>
      <c r="F307" s="8">
        <v>64</v>
      </c>
      <c r="G307" s="8">
        <v>121</v>
      </c>
    </row>
    <row r="308" spans="1:7" x14ac:dyDescent="0.25">
      <c r="A308" s="10" t="s">
        <v>324</v>
      </c>
      <c r="B308" s="10" t="s">
        <v>429</v>
      </c>
      <c r="C308" s="7">
        <v>0</v>
      </c>
      <c r="D308" s="11" t="s">
        <v>111</v>
      </c>
      <c r="E308" s="8">
        <v>0</v>
      </c>
      <c r="F308" s="8">
        <v>2</v>
      </c>
      <c r="G308" s="8">
        <v>2</v>
      </c>
    </row>
    <row r="309" spans="1:7" x14ac:dyDescent="0.25">
      <c r="A309" s="10" t="s">
        <v>325</v>
      </c>
      <c r="B309" s="10" t="s">
        <v>429</v>
      </c>
      <c r="C309" s="7">
        <v>1</v>
      </c>
      <c r="D309" s="11" t="s">
        <v>111</v>
      </c>
      <c r="E309" s="8">
        <v>0</v>
      </c>
      <c r="F309" s="8">
        <v>2</v>
      </c>
      <c r="G309" s="8">
        <v>2</v>
      </c>
    </row>
    <row r="310" spans="1:7" x14ac:dyDescent="0.25">
      <c r="A310" s="10" t="s">
        <v>326</v>
      </c>
      <c r="B310" s="10" t="s">
        <v>429</v>
      </c>
      <c r="C310" s="7">
        <v>2</v>
      </c>
      <c r="D310" s="11" t="s">
        <v>111</v>
      </c>
      <c r="E310" s="8">
        <v>0</v>
      </c>
      <c r="F310" s="8">
        <v>3</v>
      </c>
      <c r="G310" s="8">
        <v>3</v>
      </c>
    </row>
    <row r="311" spans="1:7" x14ac:dyDescent="0.25">
      <c r="A311" s="10" t="s">
        <v>327</v>
      </c>
      <c r="B311" s="10" t="s">
        <v>429</v>
      </c>
      <c r="C311" s="7">
        <v>3</v>
      </c>
      <c r="D311" s="11" t="s">
        <v>111</v>
      </c>
      <c r="E311" s="8">
        <v>0</v>
      </c>
      <c r="F311" s="8">
        <v>3</v>
      </c>
      <c r="G311" s="8">
        <v>3</v>
      </c>
    </row>
    <row r="312" spans="1:7" x14ac:dyDescent="0.25">
      <c r="A312" s="10" t="s">
        <v>328</v>
      </c>
      <c r="B312" s="10" t="s">
        <v>429</v>
      </c>
      <c r="C312" s="7">
        <v>4</v>
      </c>
      <c r="D312" s="11" t="s">
        <v>111</v>
      </c>
      <c r="E312" s="8">
        <v>1</v>
      </c>
      <c r="F312" s="8">
        <v>4</v>
      </c>
      <c r="G312" s="8">
        <v>5</v>
      </c>
    </row>
    <row r="313" spans="1:7" x14ac:dyDescent="0.25">
      <c r="A313" s="10" t="s">
        <v>329</v>
      </c>
      <c r="B313" s="10" t="s">
        <v>429</v>
      </c>
      <c r="C313" s="7">
        <v>5</v>
      </c>
      <c r="D313" s="11" t="s">
        <v>111</v>
      </c>
      <c r="E313" s="8">
        <v>2</v>
      </c>
      <c r="F313" s="8">
        <v>5</v>
      </c>
      <c r="G313" s="8">
        <v>7</v>
      </c>
    </row>
    <row r="314" spans="1:7" x14ac:dyDescent="0.25">
      <c r="A314" s="10" t="s">
        <v>330</v>
      </c>
      <c r="B314" s="10" t="s">
        <v>429</v>
      </c>
      <c r="C314" s="7">
        <v>6</v>
      </c>
      <c r="D314" s="11" t="s">
        <v>111</v>
      </c>
      <c r="E314" s="8">
        <v>3</v>
      </c>
      <c r="F314" s="8">
        <v>5</v>
      </c>
      <c r="G314" s="8">
        <v>8</v>
      </c>
    </row>
    <row r="315" spans="1:7" x14ac:dyDescent="0.25">
      <c r="A315" s="10" t="s">
        <v>331</v>
      </c>
      <c r="B315" s="10" t="s">
        <v>429</v>
      </c>
      <c r="C315" s="7">
        <v>7</v>
      </c>
      <c r="D315" s="11" t="s">
        <v>111</v>
      </c>
      <c r="E315" s="8">
        <v>4</v>
      </c>
      <c r="F315" s="8">
        <v>6</v>
      </c>
      <c r="G315" s="8">
        <v>10</v>
      </c>
    </row>
    <row r="316" spans="1:7" x14ac:dyDescent="0.25">
      <c r="A316" s="10" t="s">
        <v>332</v>
      </c>
      <c r="B316" s="10" t="s">
        <v>429</v>
      </c>
      <c r="C316" s="7">
        <v>8</v>
      </c>
      <c r="D316" s="11" t="s">
        <v>111</v>
      </c>
      <c r="E316" s="8">
        <v>4</v>
      </c>
      <c r="F316" s="8">
        <v>7</v>
      </c>
      <c r="G316" s="8">
        <v>11</v>
      </c>
    </row>
    <row r="317" spans="1:7" x14ac:dyDescent="0.25">
      <c r="A317" s="10" t="s">
        <v>333</v>
      </c>
      <c r="B317" s="10" t="s">
        <v>429</v>
      </c>
      <c r="C317" s="7">
        <v>9</v>
      </c>
      <c r="D317" s="11" t="s">
        <v>111</v>
      </c>
      <c r="E317" s="8">
        <v>5</v>
      </c>
      <c r="F317" s="8">
        <v>9</v>
      </c>
      <c r="G317" s="8">
        <v>14</v>
      </c>
    </row>
    <row r="318" spans="1:7" x14ac:dyDescent="0.25">
      <c r="A318" s="10" t="s">
        <v>334</v>
      </c>
      <c r="B318" s="10" t="s">
        <v>429</v>
      </c>
      <c r="C318" s="7">
        <v>10</v>
      </c>
      <c r="D318" s="11" t="s">
        <v>111</v>
      </c>
      <c r="E318" s="8">
        <v>9</v>
      </c>
      <c r="F318" s="8">
        <v>14</v>
      </c>
      <c r="G318" s="8">
        <v>23</v>
      </c>
    </row>
    <row r="319" spans="1:7" x14ac:dyDescent="0.25">
      <c r="A319" s="10" t="s">
        <v>335</v>
      </c>
      <c r="B319" s="10" t="s">
        <v>429</v>
      </c>
      <c r="C319" s="7">
        <v>11</v>
      </c>
      <c r="D319" s="11" t="s">
        <v>111</v>
      </c>
      <c r="E319" s="8">
        <v>12</v>
      </c>
      <c r="F319" s="8">
        <v>20</v>
      </c>
      <c r="G319" s="8">
        <v>32</v>
      </c>
    </row>
    <row r="320" spans="1:7" x14ac:dyDescent="0.25">
      <c r="A320" s="10" t="s">
        <v>336</v>
      </c>
      <c r="B320" s="10" t="s">
        <v>429</v>
      </c>
      <c r="C320" s="7">
        <v>12</v>
      </c>
      <c r="D320" s="11" t="s">
        <v>111</v>
      </c>
      <c r="E320" s="8">
        <v>15</v>
      </c>
      <c r="F320" s="8">
        <v>26</v>
      </c>
      <c r="G320" s="8">
        <v>41</v>
      </c>
    </row>
    <row r="321" spans="1:7" x14ac:dyDescent="0.25">
      <c r="A321" s="10" t="s">
        <v>337</v>
      </c>
      <c r="B321" s="10" t="s">
        <v>429</v>
      </c>
      <c r="C321" s="7">
        <v>13</v>
      </c>
      <c r="D321" s="11" t="s">
        <v>111</v>
      </c>
      <c r="E321" s="8">
        <v>18</v>
      </c>
      <c r="F321" s="8">
        <v>31</v>
      </c>
      <c r="G321" s="8">
        <v>49</v>
      </c>
    </row>
    <row r="322" spans="1:7" x14ac:dyDescent="0.25">
      <c r="A322" s="10" t="s">
        <v>338</v>
      </c>
      <c r="B322" s="10" t="s">
        <v>429</v>
      </c>
      <c r="C322" s="7">
        <v>14</v>
      </c>
      <c r="D322" s="11" t="s">
        <v>111</v>
      </c>
      <c r="E322" s="8">
        <v>21</v>
      </c>
      <c r="F322" s="8">
        <v>37</v>
      </c>
      <c r="G322" s="8">
        <v>58</v>
      </c>
    </row>
    <row r="323" spans="1:7" x14ac:dyDescent="0.25">
      <c r="A323" s="10" t="s">
        <v>339</v>
      </c>
      <c r="B323" s="10" t="s">
        <v>429</v>
      </c>
      <c r="C323" s="7">
        <v>15</v>
      </c>
      <c r="D323" s="11" t="s">
        <v>111</v>
      </c>
      <c r="E323" s="8">
        <v>25</v>
      </c>
      <c r="F323" s="8">
        <v>42</v>
      </c>
      <c r="G323" s="8">
        <v>67</v>
      </c>
    </row>
    <row r="324" spans="1:7" x14ac:dyDescent="0.25">
      <c r="A324" s="10" t="s">
        <v>340</v>
      </c>
      <c r="B324" s="10" t="s">
        <v>429</v>
      </c>
      <c r="C324" s="7">
        <v>16</v>
      </c>
      <c r="D324" s="11" t="s">
        <v>111</v>
      </c>
      <c r="E324" s="8">
        <v>28</v>
      </c>
      <c r="F324" s="8">
        <v>53</v>
      </c>
      <c r="G324" s="8">
        <v>81</v>
      </c>
    </row>
    <row r="325" spans="1:7" x14ac:dyDescent="0.25">
      <c r="A325" s="10" t="s">
        <v>341</v>
      </c>
      <c r="B325" s="10" t="s">
        <v>429</v>
      </c>
      <c r="C325" s="7">
        <v>17</v>
      </c>
      <c r="D325" s="11" t="s">
        <v>111</v>
      </c>
      <c r="E325" s="8">
        <v>31</v>
      </c>
      <c r="F325" s="8">
        <v>64</v>
      </c>
      <c r="G325" s="8">
        <v>95</v>
      </c>
    </row>
    <row r="326" spans="1:7" x14ac:dyDescent="0.25">
      <c r="A326" s="10" t="s">
        <v>342</v>
      </c>
      <c r="B326" s="10" t="s">
        <v>429</v>
      </c>
      <c r="C326" s="7">
        <v>18</v>
      </c>
      <c r="D326" s="11" t="s">
        <v>111</v>
      </c>
      <c r="E326" s="8">
        <v>34</v>
      </c>
      <c r="F326" s="8">
        <v>74</v>
      </c>
      <c r="G326" s="8">
        <v>108</v>
      </c>
    </row>
    <row r="327" spans="1:7" x14ac:dyDescent="0.25">
      <c r="A327" s="10" t="s">
        <v>343</v>
      </c>
      <c r="B327" s="10" t="s">
        <v>429</v>
      </c>
      <c r="C327" s="7">
        <v>19</v>
      </c>
      <c r="D327" s="11" t="s">
        <v>111</v>
      </c>
      <c r="E327" s="8">
        <v>37</v>
      </c>
      <c r="F327" s="8">
        <v>85</v>
      </c>
      <c r="G327" s="8">
        <v>122</v>
      </c>
    </row>
    <row r="328" spans="1:7" x14ac:dyDescent="0.25">
      <c r="A328" s="10" t="s">
        <v>344</v>
      </c>
      <c r="B328" s="10" t="s">
        <v>429</v>
      </c>
      <c r="C328" s="7">
        <v>20</v>
      </c>
      <c r="D328" s="11" t="s">
        <v>111</v>
      </c>
      <c r="E328" s="8">
        <v>40</v>
      </c>
      <c r="F328" s="8">
        <v>95</v>
      </c>
      <c r="G328" s="8">
        <v>135</v>
      </c>
    </row>
    <row r="329" spans="1:7" x14ac:dyDescent="0.25">
      <c r="A329" s="10" t="s">
        <v>345</v>
      </c>
      <c r="B329" s="10" t="s">
        <v>429</v>
      </c>
      <c r="C329" s="7">
        <v>21</v>
      </c>
      <c r="D329" s="11" t="s">
        <v>111</v>
      </c>
      <c r="E329" s="8">
        <v>43</v>
      </c>
      <c r="F329" s="8">
        <v>106</v>
      </c>
      <c r="G329" s="8">
        <v>149</v>
      </c>
    </row>
    <row r="330" spans="1:7" x14ac:dyDescent="0.25">
      <c r="A330" s="10" t="s">
        <v>346</v>
      </c>
      <c r="B330" s="10" t="s">
        <v>429</v>
      </c>
      <c r="C330" s="7">
        <v>22</v>
      </c>
      <c r="D330" s="11" t="s">
        <v>111</v>
      </c>
      <c r="E330" s="8">
        <v>44</v>
      </c>
      <c r="F330" s="8">
        <v>105</v>
      </c>
      <c r="G330" s="8">
        <v>149</v>
      </c>
    </row>
    <row r="331" spans="1:7" x14ac:dyDescent="0.25">
      <c r="A331" s="10" t="s">
        <v>347</v>
      </c>
      <c r="B331" s="10" t="s">
        <v>429</v>
      </c>
      <c r="C331" s="7">
        <v>23</v>
      </c>
      <c r="D331" s="11" t="s">
        <v>111</v>
      </c>
      <c r="E331" s="8">
        <v>46</v>
      </c>
      <c r="F331" s="8">
        <v>104</v>
      </c>
      <c r="G331" s="8">
        <v>150</v>
      </c>
    </row>
    <row r="332" spans="1:7" x14ac:dyDescent="0.25">
      <c r="A332" s="10" t="s">
        <v>348</v>
      </c>
      <c r="B332" s="10" t="s">
        <v>429</v>
      </c>
      <c r="C332" s="7">
        <v>24</v>
      </c>
      <c r="D332" s="11" t="s">
        <v>111</v>
      </c>
      <c r="E332" s="8">
        <v>47</v>
      </c>
      <c r="F332" s="8">
        <v>103</v>
      </c>
      <c r="G332" s="8">
        <v>150</v>
      </c>
    </row>
    <row r="333" spans="1:7" x14ac:dyDescent="0.25">
      <c r="A333" s="10" t="s">
        <v>349</v>
      </c>
      <c r="B333" s="10" t="s">
        <v>429</v>
      </c>
      <c r="C333" s="7">
        <v>25</v>
      </c>
      <c r="D333" s="11" t="s">
        <v>111</v>
      </c>
      <c r="E333" s="8">
        <v>49</v>
      </c>
      <c r="F333" s="8">
        <v>102</v>
      </c>
      <c r="G333" s="8">
        <v>151</v>
      </c>
    </row>
    <row r="334" spans="1:7" x14ac:dyDescent="0.25">
      <c r="A334" s="10" t="s">
        <v>350</v>
      </c>
      <c r="B334" s="10" t="s">
        <v>429</v>
      </c>
      <c r="C334" s="7">
        <v>26</v>
      </c>
      <c r="D334" s="11" t="s">
        <v>111</v>
      </c>
      <c r="E334" s="8">
        <v>50</v>
      </c>
      <c r="F334" s="8">
        <v>102</v>
      </c>
      <c r="G334" s="8">
        <v>152</v>
      </c>
    </row>
    <row r="335" spans="1:7" x14ac:dyDescent="0.25">
      <c r="A335" s="10" t="s">
        <v>351</v>
      </c>
      <c r="B335" s="10" t="s">
        <v>429</v>
      </c>
      <c r="C335" s="7">
        <v>27</v>
      </c>
      <c r="D335" s="11" t="s">
        <v>111</v>
      </c>
      <c r="E335" s="8">
        <v>52</v>
      </c>
      <c r="F335" s="8">
        <v>101</v>
      </c>
      <c r="G335" s="8">
        <v>153</v>
      </c>
    </row>
    <row r="336" spans="1:7" x14ac:dyDescent="0.25">
      <c r="A336" s="10" t="s">
        <v>359</v>
      </c>
      <c r="B336" s="10" t="s">
        <v>429</v>
      </c>
      <c r="C336" s="7">
        <v>28</v>
      </c>
      <c r="D336" s="11" t="s">
        <v>111</v>
      </c>
      <c r="E336" s="8">
        <v>52</v>
      </c>
      <c r="F336" s="8">
        <v>99</v>
      </c>
      <c r="G336" s="8">
        <v>151</v>
      </c>
    </row>
    <row r="337" spans="1:7" x14ac:dyDescent="0.25">
      <c r="A337" s="10" t="s">
        <v>360</v>
      </c>
      <c r="B337" s="10" t="s">
        <v>429</v>
      </c>
      <c r="C337" s="7">
        <v>29</v>
      </c>
      <c r="D337" s="11" t="s">
        <v>111</v>
      </c>
      <c r="E337" s="8">
        <v>52</v>
      </c>
      <c r="F337" s="8">
        <v>96</v>
      </c>
      <c r="G337" s="8">
        <v>148</v>
      </c>
    </row>
    <row r="338" spans="1:7" x14ac:dyDescent="0.25">
      <c r="A338" s="10" t="s">
        <v>361</v>
      </c>
      <c r="B338" s="10" t="s">
        <v>429</v>
      </c>
      <c r="C338" s="7">
        <v>30</v>
      </c>
      <c r="D338" s="11" t="s">
        <v>111</v>
      </c>
      <c r="E338" s="8">
        <v>51</v>
      </c>
      <c r="F338" s="8">
        <v>94</v>
      </c>
      <c r="G338" s="8">
        <v>145</v>
      </c>
    </row>
    <row r="339" spans="1:7" x14ac:dyDescent="0.25">
      <c r="A339" s="10" t="s">
        <v>362</v>
      </c>
      <c r="B339" s="10" t="s">
        <v>429</v>
      </c>
      <c r="C339" s="7">
        <v>31</v>
      </c>
      <c r="D339" s="11" t="s">
        <v>111</v>
      </c>
      <c r="E339" s="8">
        <v>51</v>
      </c>
      <c r="F339" s="8">
        <v>92</v>
      </c>
      <c r="G339" s="8">
        <v>143</v>
      </c>
    </row>
    <row r="340" spans="1:7" x14ac:dyDescent="0.25">
      <c r="A340" s="10" t="s">
        <v>646</v>
      </c>
      <c r="B340" s="10" t="s">
        <v>429</v>
      </c>
      <c r="C340" s="7">
        <v>32</v>
      </c>
      <c r="D340" s="11" t="s">
        <v>111</v>
      </c>
      <c r="E340" s="8">
        <v>51</v>
      </c>
      <c r="F340" s="8">
        <v>90</v>
      </c>
      <c r="G340" s="8">
        <v>141</v>
      </c>
    </row>
    <row r="341" spans="1:7" x14ac:dyDescent="0.25">
      <c r="A341" s="10" t="s">
        <v>647</v>
      </c>
      <c r="B341" s="10" t="s">
        <v>429</v>
      </c>
      <c r="C341" s="7">
        <v>33</v>
      </c>
      <c r="D341" s="11" t="s">
        <v>111</v>
      </c>
      <c r="E341" s="8">
        <v>51</v>
      </c>
      <c r="F341" s="8">
        <v>87</v>
      </c>
      <c r="G341" s="8">
        <v>138</v>
      </c>
    </row>
    <row r="342" spans="1:7" x14ac:dyDescent="0.25">
      <c r="A342" s="10" t="s">
        <v>648</v>
      </c>
      <c r="B342" s="10" t="s">
        <v>429</v>
      </c>
      <c r="C342" s="7">
        <v>0</v>
      </c>
      <c r="D342" s="11" t="s">
        <v>378</v>
      </c>
      <c r="E342" s="8">
        <v>0</v>
      </c>
      <c r="F342" s="8">
        <v>3</v>
      </c>
      <c r="G342" s="8">
        <v>3</v>
      </c>
    </row>
    <row r="343" spans="1:7" x14ac:dyDescent="0.25">
      <c r="A343" s="10" t="s">
        <v>649</v>
      </c>
      <c r="B343" s="10" t="s">
        <v>429</v>
      </c>
      <c r="C343" s="7">
        <v>1</v>
      </c>
      <c r="D343" s="11" t="s">
        <v>378</v>
      </c>
      <c r="E343" s="8">
        <v>0</v>
      </c>
      <c r="F343" s="8">
        <v>4</v>
      </c>
      <c r="G343" s="8">
        <v>4</v>
      </c>
    </row>
    <row r="344" spans="1:7" x14ac:dyDescent="0.25">
      <c r="A344" s="10" t="s">
        <v>650</v>
      </c>
      <c r="B344" s="10" t="s">
        <v>429</v>
      </c>
      <c r="C344" s="7">
        <v>2</v>
      </c>
      <c r="D344" s="11" t="s">
        <v>378</v>
      </c>
      <c r="E344" s="8">
        <v>0</v>
      </c>
      <c r="F344" s="8">
        <v>5</v>
      </c>
      <c r="G344" s="8">
        <v>5</v>
      </c>
    </row>
    <row r="345" spans="1:7" x14ac:dyDescent="0.25">
      <c r="A345" s="10" t="s">
        <v>651</v>
      </c>
      <c r="B345" s="10" t="s">
        <v>429</v>
      </c>
      <c r="C345" s="7">
        <v>3</v>
      </c>
      <c r="D345" s="11" t="s">
        <v>378</v>
      </c>
      <c r="E345" s="8">
        <v>0</v>
      </c>
      <c r="F345" s="8">
        <v>5</v>
      </c>
      <c r="G345" s="8">
        <v>5</v>
      </c>
    </row>
    <row r="346" spans="1:7" x14ac:dyDescent="0.25">
      <c r="A346" s="10" t="s">
        <v>652</v>
      </c>
      <c r="B346" s="10" t="s">
        <v>429</v>
      </c>
      <c r="C346" s="7">
        <v>4</v>
      </c>
      <c r="D346" s="11" t="s">
        <v>378</v>
      </c>
      <c r="E346" s="8">
        <v>2</v>
      </c>
      <c r="F346" s="8">
        <v>6</v>
      </c>
      <c r="G346" s="8">
        <v>8</v>
      </c>
    </row>
    <row r="347" spans="1:7" x14ac:dyDescent="0.25">
      <c r="A347" s="10" t="s">
        <v>653</v>
      </c>
      <c r="B347" s="10" t="s">
        <v>429</v>
      </c>
      <c r="C347" s="7">
        <v>5</v>
      </c>
      <c r="D347" s="11" t="s">
        <v>378</v>
      </c>
      <c r="E347" s="8">
        <v>4</v>
      </c>
      <c r="F347" s="8">
        <v>8</v>
      </c>
      <c r="G347" s="8">
        <v>12</v>
      </c>
    </row>
    <row r="348" spans="1:7" x14ac:dyDescent="0.25">
      <c r="A348" s="10" t="s">
        <v>654</v>
      </c>
      <c r="B348" s="10" t="s">
        <v>429</v>
      </c>
      <c r="C348" s="7">
        <v>6</v>
      </c>
      <c r="D348" s="11" t="s">
        <v>378</v>
      </c>
      <c r="E348" s="8">
        <v>6</v>
      </c>
      <c r="F348" s="8">
        <v>12</v>
      </c>
      <c r="G348" s="8">
        <v>18</v>
      </c>
    </row>
    <row r="349" spans="1:7" x14ac:dyDescent="0.25">
      <c r="A349" s="10" t="s">
        <v>655</v>
      </c>
      <c r="B349" s="10" t="s">
        <v>429</v>
      </c>
      <c r="C349" s="7">
        <v>7</v>
      </c>
      <c r="D349" s="11" t="s">
        <v>378</v>
      </c>
      <c r="E349" s="8">
        <v>8</v>
      </c>
      <c r="F349" s="8">
        <v>15</v>
      </c>
      <c r="G349" s="8">
        <v>23</v>
      </c>
    </row>
    <row r="350" spans="1:7" x14ac:dyDescent="0.25">
      <c r="A350" s="10" t="s">
        <v>656</v>
      </c>
      <c r="B350" s="10" t="s">
        <v>429</v>
      </c>
      <c r="C350" s="7">
        <v>8</v>
      </c>
      <c r="D350" s="11" t="s">
        <v>378</v>
      </c>
      <c r="E350" s="8">
        <v>10</v>
      </c>
      <c r="F350" s="8">
        <v>19</v>
      </c>
      <c r="G350" s="8">
        <v>29</v>
      </c>
    </row>
    <row r="351" spans="1:7" x14ac:dyDescent="0.25">
      <c r="A351" s="10" t="s">
        <v>657</v>
      </c>
      <c r="B351" s="10" t="s">
        <v>429</v>
      </c>
      <c r="C351" s="7">
        <v>9</v>
      </c>
      <c r="D351" s="11" t="s">
        <v>378</v>
      </c>
      <c r="E351" s="8">
        <v>11</v>
      </c>
      <c r="F351" s="8">
        <v>23</v>
      </c>
      <c r="G351" s="8">
        <v>34</v>
      </c>
    </row>
    <row r="352" spans="1:7" x14ac:dyDescent="0.25">
      <c r="A352" s="10" t="s">
        <v>658</v>
      </c>
      <c r="B352" s="10" t="s">
        <v>429</v>
      </c>
      <c r="C352" s="7">
        <v>10</v>
      </c>
      <c r="D352" s="11" t="s">
        <v>378</v>
      </c>
      <c r="E352" s="8">
        <v>14</v>
      </c>
      <c r="F352" s="8">
        <v>33</v>
      </c>
      <c r="G352" s="8">
        <v>47</v>
      </c>
    </row>
    <row r="353" spans="1:7" x14ac:dyDescent="0.25">
      <c r="A353" s="10" t="s">
        <v>439</v>
      </c>
      <c r="B353" s="10" t="s">
        <v>429</v>
      </c>
      <c r="C353" s="7">
        <v>11</v>
      </c>
      <c r="D353" s="11" t="s">
        <v>378</v>
      </c>
      <c r="E353" s="8">
        <v>17</v>
      </c>
      <c r="F353" s="8">
        <v>43</v>
      </c>
      <c r="G353" s="8">
        <v>60</v>
      </c>
    </row>
    <row r="354" spans="1:7" x14ac:dyDescent="0.25">
      <c r="A354" s="10" t="s">
        <v>440</v>
      </c>
      <c r="B354" s="10" t="s">
        <v>429</v>
      </c>
      <c r="C354" s="7">
        <v>12</v>
      </c>
      <c r="D354" s="11" t="s">
        <v>378</v>
      </c>
      <c r="E354" s="8">
        <v>20</v>
      </c>
      <c r="F354" s="8">
        <v>53</v>
      </c>
      <c r="G354" s="8">
        <v>73</v>
      </c>
    </row>
    <row r="355" spans="1:7" x14ac:dyDescent="0.25">
      <c r="A355" s="10" t="s">
        <v>441</v>
      </c>
      <c r="B355" s="10" t="s">
        <v>429</v>
      </c>
      <c r="C355" s="7">
        <v>13</v>
      </c>
      <c r="D355" s="11" t="s">
        <v>378</v>
      </c>
      <c r="E355" s="8">
        <v>22</v>
      </c>
      <c r="F355" s="8">
        <v>63</v>
      </c>
      <c r="G355" s="8">
        <v>85</v>
      </c>
    </row>
    <row r="356" spans="1:7" x14ac:dyDescent="0.25">
      <c r="A356" s="10" t="s">
        <v>442</v>
      </c>
      <c r="B356" s="10" t="s">
        <v>429</v>
      </c>
      <c r="C356" s="7">
        <v>14</v>
      </c>
      <c r="D356" s="11" t="s">
        <v>378</v>
      </c>
      <c r="E356" s="8">
        <v>25</v>
      </c>
      <c r="F356" s="8">
        <v>74</v>
      </c>
      <c r="G356" s="8">
        <v>99</v>
      </c>
    </row>
    <row r="357" spans="1:7" x14ac:dyDescent="0.25">
      <c r="A357" s="10" t="s">
        <v>443</v>
      </c>
      <c r="B357" s="10" t="s">
        <v>429</v>
      </c>
      <c r="C357" s="7">
        <v>15</v>
      </c>
      <c r="D357" s="11" t="s">
        <v>378</v>
      </c>
      <c r="E357" s="8">
        <v>28</v>
      </c>
      <c r="F357" s="8">
        <v>84</v>
      </c>
      <c r="G357" s="8">
        <v>112</v>
      </c>
    </row>
    <row r="358" spans="1:7" x14ac:dyDescent="0.25">
      <c r="A358" s="10" t="s">
        <v>444</v>
      </c>
      <c r="B358" s="10" t="s">
        <v>429</v>
      </c>
      <c r="C358" s="7">
        <v>16</v>
      </c>
      <c r="D358" s="11" t="s">
        <v>378</v>
      </c>
      <c r="E358" s="8">
        <v>31</v>
      </c>
      <c r="F358" s="8">
        <v>95</v>
      </c>
      <c r="G358" s="8">
        <v>126</v>
      </c>
    </row>
    <row r="359" spans="1:7" x14ac:dyDescent="0.25">
      <c r="A359" s="10" t="s">
        <v>445</v>
      </c>
      <c r="B359" s="10" t="s">
        <v>429</v>
      </c>
      <c r="C359" s="7">
        <v>17</v>
      </c>
      <c r="D359" s="11" t="s">
        <v>378</v>
      </c>
      <c r="E359" s="8">
        <v>35</v>
      </c>
      <c r="F359" s="8">
        <v>107</v>
      </c>
      <c r="G359" s="8">
        <v>142</v>
      </c>
    </row>
    <row r="360" spans="1:7" x14ac:dyDescent="0.25">
      <c r="A360" s="10" t="s">
        <v>446</v>
      </c>
      <c r="B360" s="10" t="s">
        <v>429</v>
      </c>
      <c r="C360" s="7">
        <v>18</v>
      </c>
      <c r="D360" s="11" t="s">
        <v>378</v>
      </c>
      <c r="E360" s="8">
        <v>39</v>
      </c>
      <c r="F360" s="8">
        <v>119</v>
      </c>
      <c r="G360" s="8">
        <v>158</v>
      </c>
    </row>
    <row r="361" spans="1:7" x14ac:dyDescent="0.25">
      <c r="A361" s="10" t="s">
        <v>447</v>
      </c>
      <c r="B361" s="10" t="s">
        <v>429</v>
      </c>
      <c r="C361" s="7">
        <v>19</v>
      </c>
      <c r="D361" s="11" t="s">
        <v>378</v>
      </c>
      <c r="E361" s="8">
        <v>42</v>
      </c>
      <c r="F361" s="8">
        <v>130</v>
      </c>
      <c r="G361" s="8">
        <v>172</v>
      </c>
    </row>
    <row r="362" spans="1:7" x14ac:dyDescent="0.25">
      <c r="A362" s="10" t="s">
        <v>448</v>
      </c>
      <c r="B362" s="10" t="s">
        <v>429</v>
      </c>
      <c r="C362" s="7">
        <v>20</v>
      </c>
      <c r="D362" s="11" t="s">
        <v>378</v>
      </c>
      <c r="E362" s="8">
        <v>46</v>
      </c>
      <c r="F362" s="8">
        <v>142</v>
      </c>
      <c r="G362" s="8">
        <v>188</v>
      </c>
    </row>
    <row r="363" spans="1:7" x14ac:dyDescent="0.25">
      <c r="A363" s="10" t="s">
        <v>449</v>
      </c>
      <c r="B363" s="10" t="s">
        <v>429</v>
      </c>
      <c r="C363" s="7">
        <v>21</v>
      </c>
      <c r="D363" s="11" t="s">
        <v>378</v>
      </c>
      <c r="E363" s="8">
        <v>49</v>
      </c>
      <c r="F363" s="8">
        <v>154</v>
      </c>
      <c r="G363" s="8">
        <v>203</v>
      </c>
    </row>
    <row r="364" spans="1:7" x14ac:dyDescent="0.25">
      <c r="A364" s="10" t="s">
        <v>450</v>
      </c>
      <c r="B364" s="10" t="s">
        <v>429</v>
      </c>
      <c r="C364" s="7">
        <v>22</v>
      </c>
      <c r="D364" s="11" t="s">
        <v>378</v>
      </c>
      <c r="E364" s="8">
        <v>50</v>
      </c>
      <c r="F364" s="8">
        <v>155</v>
      </c>
      <c r="G364" s="8">
        <v>205</v>
      </c>
    </row>
    <row r="365" spans="1:7" x14ac:dyDescent="0.25">
      <c r="A365" s="10" t="s">
        <v>451</v>
      </c>
      <c r="B365" s="10" t="s">
        <v>429</v>
      </c>
      <c r="C365" s="7">
        <v>23</v>
      </c>
      <c r="D365" s="11" t="s">
        <v>378</v>
      </c>
      <c r="E365" s="8">
        <v>52</v>
      </c>
      <c r="F365" s="8">
        <v>157</v>
      </c>
      <c r="G365" s="8">
        <v>209</v>
      </c>
    </row>
    <row r="366" spans="1:7" x14ac:dyDescent="0.25">
      <c r="A366" s="10" t="s">
        <v>452</v>
      </c>
      <c r="B366" s="10" t="s">
        <v>429</v>
      </c>
      <c r="C366" s="7">
        <v>24</v>
      </c>
      <c r="D366" s="11" t="s">
        <v>378</v>
      </c>
      <c r="E366" s="8">
        <v>53</v>
      </c>
      <c r="F366" s="8">
        <v>158</v>
      </c>
      <c r="G366" s="8">
        <v>211</v>
      </c>
    </row>
    <row r="367" spans="1:7" x14ac:dyDescent="0.25">
      <c r="A367" s="10" t="s">
        <v>453</v>
      </c>
      <c r="B367" s="10" t="s">
        <v>429</v>
      </c>
      <c r="C367" s="7">
        <v>25</v>
      </c>
      <c r="D367" s="11" t="s">
        <v>378</v>
      </c>
      <c r="E367" s="8">
        <v>54</v>
      </c>
      <c r="F367" s="8">
        <v>159</v>
      </c>
      <c r="G367" s="8">
        <v>213</v>
      </c>
    </row>
    <row r="368" spans="1:7" x14ac:dyDescent="0.25">
      <c r="A368" s="10" t="s">
        <v>454</v>
      </c>
      <c r="B368" s="10" t="s">
        <v>429</v>
      </c>
      <c r="C368" s="7">
        <v>26</v>
      </c>
      <c r="D368" s="11" t="s">
        <v>378</v>
      </c>
      <c r="E368" s="8">
        <v>55</v>
      </c>
      <c r="F368" s="8">
        <v>161</v>
      </c>
      <c r="G368" s="8">
        <v>216</v>
      </c>
    </row>
    <row r="369" spans="1:7" x14ac:dyDescent="0.25">
      <c r="A369" s="10" t="s">
        <v>455</v>
      </c>
      <c r="B369" s="10" t="s">
        <v>429</v>
      </c>
      <c r="C369" s="7">
        <v>27</v>
      </c>
      <c r="D369" s="11" t="s">
        <v>378</v>
      </c>
      <c r="E369" s="8">
        <v>56</v>
      </c>
      <c r="F369" s="8">
        <v>162</v>
      </c>
      <c r="G369" s="8">
        <v>218</v>
      </c>
    </row>
    <row r="370" spans="1:7" x14ac:dyDescent="0.25">
      <c r="A370" s="10" t="s">
        <v>456</v>
      </c>
      <c r="B370" s="10" t="s">
        <v>429</v>
      </c>
      <c r="C370" s="7">
        <v>28</v>
      </c>
      <c r="D370" s="11" t="s">
        <v>378</v>
      </c>
      <c r="E370" s="8">
        <v>54</v>
      </c>
      <c r="F370" s="8">
        <v>166</v>
      </c>
      <c r="G370" s="8">
        <v>220</v>
      </c>
    </row>
    <row r="371" spans="1:7" x14ac:dyDescent="0.25">
      <c r="A371" s="10" t="s">
        <v>457</v>
      </c>
      <c r="B371" s="10" t="s">
        <v>429</v>
      </c>
      <c r="C371" s="7">
        <v>29</v>
      </c>
      <c r="D371" s="11" t="s">
        <v>378</v>
      </c>
      <c r="E371" s="8">
        <v>52</v>
      </c>
      <c r="F371" s="8">
        <v>169</v>
      </c>
      <c r="G371" s="8">
        <v>221</v>
      </c>
    </row>
    <row r="372" spans="1:7" x14ac:dyDescent="0.25">
      <c r="A372" s="10" t="s">
        <v>458</v>
      </c>
      <c r="B372" s="10" t="s">
        <v>429</v>
      </c>
      <c r="C372" s="7">
        <v>30</v>
      </c>
      <c r="D372" s="11" t="s">
        <v>378</v>
      </c>
      <c r="E372" s="8">
        <v>50</v>
      </c>
      <c r="F372" s="8">
        <v>172</v>
      </c>
      <c r="G372" s="8">
        <v>222</v>
      </c>
    </row>
    <row r="373" spans="1:7" x14ac:dyDescent="0.25">
      <c r="A373" s="10" t="s">
        <v>459</v>
      </c>
      <c r="B373" s="10" t="s">
        <v>429</v>
      </c>
      <c r="C373" s="7">
        <v>31</v>
      </c>
      <c r="D373" s="11" t="s">
        <v>378</v>
      </c>
      <c r="E373" s="8">
        <v>48</v>
      </c>
      <c r="F373" s="8">
        <v>176</v>
      </c>
      <c r="G373" s="8">
        <v>224</v>
      </c>
    </row>
    <row r="374" spans="1:7" x14ac:dyDescent="0.25">
      <c r="A374" s="10" t="s">
        <v>460</v>
      </c>
      <c r="B374" s="10" t="s">
        <v>429</v>
      </c>
      <c r="C374" s="7">
        <v>32</v>
      </c>
      <c r="D374" s="11" t="s">
        <v>378</v>
      </c>
      <c r="E374" s="8">
        <v>45</v>
      </c>
      <c r="F374" s="8">
        <v>179</v>
      </c>
      <c r="G374" s="8">
        <v>224</v>
      </c>
    </row>
    <row r="375" spans="1:7" x14ac:dyDescent="0.25">
      <c r="A375" s="10" t="s">
        <v>461</v>
      </c>
      <c r="B375" s="10" t="s">
        <v>429</v>
      </c>
      <c r="C375" s="7">
        <v>33</v>
      </c>
      <c r="D375" s="11" t="s">
        <v>378</v>
      </c>
      <c r="E375" s="8">
        <v>43</v>
      </c>
      <c r="F375" s="8">
        <v>183</v>
      </c>
      <c r="G375" s="8">
        <v>226</v>
      </c>
    </row>
    <row r="376" spans="1:7" x14ac:dyDescent="0.25">
      <c r="A376" s="10" t="s">
        <v>462</v>
      </c>
      <c r="B376" s="10" t="s">
        <v>463</v>
      </c>
      <c r="C376" s="7">
        <v>0</v>
      </c>
      <c r="D376" s="11" t="s">
        <v>379</v>
      </c>
      <c r="E376" s="8">
        <v>0</v>
      </c>
      <c r="F376" s="8">
        <v>1</v>
      </c>
      <c r="G376" s="8">
        <v>1</v>
      </c>
    </row>
    <row r="377" spans="1:7" x14ac:dyDescent="0.25">
      <c r="A377" s="10" t="s">
        <v>464</v>
      </c>
      <c r="B377" s="10" t="s">
        <v>463</v>
      </c>
      <c r="C377" s="7">
        <v>1</v>
      </c>
      <c r="D377" s="11" t="s">
        <v>379</v>
      </c>
      <c r="E377" s="8">
        <v>0</v>
      </c>
      <c r="F377" s="8">
        <v>1</v>
      </c>
      <c r="G377" s="8">
        <v>1</v>
      </c>
    </row>
    <row r="378" spans="1:7" x14ac:dyDescent="0.25">
      <c r="A378" s="10" t="s">
        <v>465</v>
      </c>
      <c r="B378" s="10" t="s">
        <v>463</v>
      </c>
      <c r="C378" s="7">
        <v>2</v>
      </c>
      <c r="D378" s="11" t="s">
        <v>379</v>
      </c>
      <c r="E378" s="8">
        <v>0</v>
      </c>
      <c r="F378" s="8">
        <v>1</v>
      </c>
      <c r="G378" s="8">
        <v>1</v>
      </c>
    </row>
    <row r="379" spans="1:7" x14ac:dyDescent="0.25">
      <c r="A379" s="10" t="s">
        <v>727</v>
      </c>
      <c r="B379" s="10" t="s">
        <v>463</v>
      </c>
      <c r="C379" s="7">
        <v>3</v>
      </c>
      <c r="D379" s="11" t="s">
        <v>379</v>
      </c>
      <c r="E379" s="8">
        <v>0</v>
      </c>
      <c r="F379" s="8">
        <v>2</v>
      </c>
      <c r="G379" s="8">
        <v>2</v>
      </c>
    </row>
    <row r="380" spans="1:7" x14ac:dyDescent="0.25">
      <c r="A380" s="10" t="s">
        <v>728</v>
      </c>
      <c r="B380" s="10" t="s">
        <v>463</v>
      </c>
      <c r="C380" s="7">
        <v>4</v>
      </c>
      <c r="D380" s="11" t="s">
        <v>379</v>
      </c>
      <c r="E380" s="8">
        <v>2</v>
      </c>
      <c r="F380" s="8">
        <v>2</v>
      </c>
      <c r="G380" s="8">
        <v>4</v>
      </c>
    </row>
    <row r="381" spans="1:7" x14ac:dyDescent="0.25">
      <c r="A381" s="10" t="s">
        <v>729</v>
      </c>
      <c r="B381" s="10" t="s">
        <v>463</v>
      </c>
      <c r="C381" s="7">
        <v>5</v>
      </c>
      <c r="D381" s="11" t="s">
        <v>379</v>
      </c>
      <c r="E381" s="8">
        <v>4</v>
      </c>
      <c r="F381" s="8">
        <v>2</v>
      </c>
      <c r="G381" s="8">
        <v>6</v>
      </c>
    </row>
    <row r="382" spans="1:7" x14ac:dyDescent="0.25">
      <c r="A382" s="10" t="s">
        <v>730</v>
      </c>
      <c r="B382" s="10" t="s">
        <v>463</v>
      </c>
      <c r="C382" s="7">
        <v>6</v>
      </c>
      <c r="D382" s="11" t="s">
        <v>379</v>
      </c>
      <c r="E382" s="8">
        <v>6</v>
      </c>
      <c r="F382" s="8">
        <v>3</v>
      </c>
      <c r="G382" s="8">
        <v>9</v>
      </c>
    </row>
    <row r="383" spans="1:7" x14ac:dyDescent="0.25">
      <c r="A383" s="10" t="s">
        <v>731</v>
      </c>
      <c r="B383" s="10" t="s">
        <v>463</v>
      </c>
      <c r="C383" s="7">
        <v>7</v>
      </c>
      <c r="D383" s="11" t="s">
        <v>379</v>
      </c>
      <c r="E383" s="8">
        <v>8</v>
      </c>
      <c r="F383" s="8">
        <v>3</v>
      </c>
      <c r="G383" s="8">
        <v>11</v>
      </c>
    </row>
    <row r="384" spans="1:7" x14ac:dyDescent="0.25">
      <c r="A384" s="10" t="s">
        <v>732</v>
      </c>
      <c r="B384" s="10" t="s">
        <v>463</v>
      </c>
      <c r="C384" s="7">
        <v>8</v>
      </c>
      <c r="D384" s="11" t="s">
        <v>379</v>
      </c>
      <c r="E384" s="8">
        <v>10</v>
      </c>
      <c r="F384" s="8">
        <v>4</v>
      </c>
      <c r="G384" s="8">
        <v>14</v>
      </c>
    </row>
    <row r="385" spans="1:7" x14ac:dyDescent="0.25">
      <c r="A385" s="10" t="s">
        <v>733</v>
      </c>
      <c r="B385" s="10" t="s">
        <v>463</v>
      </c>
      <c r="C385" s="7">
        <v>9</v>
      </c>
      <c r="D385" s="11" t="s">
        <v>379</v>
      </c>
      <c r="E385" s="8">
        <v>11</v>
      </c>
      <c r="F385" s="8">
        <v>4</v>
      </c>
      <c r="G385" s="8">
        <v>15</v>
      </c>
    </row>
    <row r="386" spans="1:7" x14ac:dyDescent="0.25">
      <c r="A386" s="10" t="s">
        <v>734</v>
      </c>
      <c r="B386" s="10" t="s">
        <v>463</v>
      </c>
      <c r="C386" s="7">
        <v>10</v>
      </c>
      <c r="D386" s="11" t="s">
        <v>379</v>
      </c>
      <c r="E386" s="8">
        <v>18</v>
      </c>
      <c r="F386" s="8">
        <v>6</v>
      </c>
      <c r="G386" s="8">
        <v>24</v>
      </c>
    </row>
    <row r="387" spans="1:7" x14ac:dyDescent="0.25">
      <c r="A387" s="10" t="s">
        <v>735</v>
      </c>
      <c r="B387" s="10" t="s">
        <v>463</v>
      </c>
      <c r="C387" s="7">
        <v>11</v>
      </c>
      <c r="D387" s="11" t="s">
        <v>379</v>
      </c>
      <c r="E387" s="8">
        <v>25</v>
      </c>
      <c r="F387" s="8">
        <v>10</v>
      </c>
      <c r="G387" s="8">
        <v>35</v>
      </c>
    </row>
    <row r="388" spans="1:7" x14ac:dyDescent="0.25">
      <c r="A388" s="10" t="s">
        <v>736</v>
      </c>
      <c r="B388" s="10" t="s">
        <v>463</v>
      </c>
      <c r="C388" s="7">
        <v>12</v>
      </c>
      <c r="D388" s="11" t="s">
        <v>379</v>
      </c>
      <c r="E388" s="8">
        <v>32</v>
      </c>
      <c r="F388" s="8">
        <v>13</v>
      </c>
      <c r="G388" s="8">
        <v>45</v>
      </c>
    </row>
    <row r="389" spans="1:7" x14ac:dyDescent="0.25">
      <c r="A389" s="10" t="s">
        <v>737</v>
      </c>
      <c r="B389" s="10" t="s">
        <v>463</v>
      </c>
      <c r="C389" s="7">
        <v>13</v>
      </c>
      <c r="D389" s="11" t="s">
        <v>379</v>
      </c>
      <c r="E389" s="8">
        <v>39</v>
      </c>
      <c r="F389" s="8">
        <v>16</v>
      </c>
      <c r="G389" s="8">
        <v>55</v>
      </c>
    </row>
    <row r="390" spans="1:7" x14ac:dyDescent="0.25">
      <c r="A390" s="10" t="s">
        <v>738</v>
      </c>
      <c r="B390" s="10" t="s">
        <v>463</v>
      </c>
      <c r="C390" s="7">
        <v>14</v>
      </c>
      <c r="D390" s="11" t="s">
        <v>379</v>
      </c>
      <c r="E390" s="8">
        <v>46</v>
      </c>
      <c r="F390" s="8">
        <v>19</v>
      </c>
      <c r="G390" s="8">
        <v>65</v>
      </c>
    </row>
    <row r="391" spans="1:7" x14ac:dyDescent="0.25">
      <c r="A391" s="10" t="s">
        <v>739</v>
      </c>
      <c r="B391" s="10" t="s">
        <v>463</v>
      </c>
      <c r="C391" s="7">
        <v>15</v>
      </c>
      <c r="D391" s="11" t="s">
        <v>379</v>
      </c>
      <c r="E391" s="8">
        <v>53</v>
      </c>
      <c r="F391" s="8">
        <v>22</v>
      </c>
      <c r="G391" s="8">
        <v>75</v>
      </c>
    </row>
    <row r="392" spans="1:7" x14ac:dyDescent="0.25">
      <c r="A392" s="10" t="s">
        <v>496</v>
      </c>
      <c r="B392" s="10" t="s">
        <v>463</v>
      </c>
      <c r="C392" s="7">
        <v>16</v>
      </c>
      <c r="D392" s="11" t="s">
        <v>379</v>
      </c>
      <c r="E392" s="8">
        <v>57</v>
      </c>
      <c r="F392" s="8">
        <v>27</v>
      </c>
      <c r="G392" s="8">
        <v>84</v>
      </c>
    </row>
    <row r="393" spans="1:7" x14ac:dyDescent="0.25">
      <c r="A393" s="10" t="s">
        <v>497</v>
      </c>
      <c r="B393" s="10" t="s">
        <v>463</v>
      </c>
      <c r="C393" s="7">
        <v>17</v>
      </c>
      <c r="D393" s="11" t="s">
        <v>379</v>
      </c>
      <c r="E393" s="8">
        <v>61</v>
      </c>
      <c r="F393" s="8">
        <v>33</v>
      </c>
      <c r="G393" s="8">
        <v>94</v>
      </c>
    </row>
    <row r="394" spans="1:7" x14ac:dyDescent="0.25">
      <c r="A394" s="10" t="s">
        <v>498</v>
      </c>
      <c r="B394" s="10" t="s">
        <v>463</v>
      </c>
      <c r="C394" s="7">
        <v>18</v>
      </c>
      <c r="D394" s="11" t="s">
        <v>379</v>
      </c>
      <c r="E394" s="8">
        <v>65</v>
      </c>
      <c r="F394" s="8">
        <v>38</v>
      </c>
      <c r="G394" s="8">
        <v>103</v>
      </c>
    </row>
    <row r="395" spans="1:7" x14ac:dyDescent="0.25">
      <c r="A395" s="10" t="s">
        <v>499</v>
      </c>
      <c r="B395" s="10" t="s">
        <v>463</v>
      </c>
      <c r="C395" s="7">
        <v>19</v>
      </c>
      <c r="D395" s="11" t="s">
        <v>379</v>
      </c>
      <c r="E395" s="8">
        <v>70</v>
      </c>
      <c r="F395" s="8">
        <v>43</v>
      </c>
      <c r="G395" s="8">
        <v>113</v>
      </c>
    </row>
    <row r="396" spans="1:7" x14ac:dyDescent="0.25">
      <c r="A396" s="10" t="s">
        <v>500</v>
      </c>
      <c r="B396" s="10" t="s">
        <v>463</v>
      </c>
      <c r="C396" s="7">
        <v>20</v>
      </c>
      <c r="D396" s="11" t="s">
        <v>379</v>
      </c>
      <c r="E396" s="8">
        <v>74</v>
      </c>
      <c r="F396" s="8">
        <v>48</v>
      </c>
      <c r="G396" s="8">
        <v>122</v>
      </c>
    </row>
    <row r="397" spans="1:7" x14ac:dyDescent="0.25">
      <c r="A397" s="10" t="s">
        <v>501</v>
      </c>
      <c r="B397" s="10" t="s">
        <v>463</v>
      </c>
      <c r="C397" s="7">
        <v>21</v>
      </c>
      <c r="D397" s="11" t="s">
        <v>379</v>
      </c>
      <c r="E397" s="8">
        <v>78</v>
      </c>
      <c r="F397" s="8">
        <v>54</v>
      </c>
      <c r="G397" s="8">
        <v>132</v>
      </c>
    </row>
    <row r="398" spans="1:7" x14ac:dyDescent="0.25">
      <c r="A398" s="10" t="s">
        <v>502</v>
      </c>
      <c r="B398" s="10" t="s">
        <v>463</v>
      </c>
      <c r="C398" s="7">
        <v>22</v>
      </c>
      <c r="D398" s="11" t="s">
        <v>379</v>
      </c>
      <c r="E398" s="8">
        <v>76</v>
      </c>
      <c r="F398" s="8">
        <v>51</v>
      </c>
      <c r="G398" s="8">
        <v>127</v>
      </c>
    </row>
    <row r="399" spans="1:7" x14ac:dyDescent="0.25">
      <c r="A399" s="10" t="s">
        <v>503</v>
      </c>
      <c r="B399" s="10" t="s">
        <v>463</v>
      </c>
      <c r="C399" s="7">
        <v>23</v>
      </c>
      <c r="D399" s="11" t="s">
        <v>379</v>
      </c>
      <c r="E399" s="8">
        <v>73</v>
      </c>
      <c r="F399" s="8">
        <v>49</v>
      </c>
      <c r="G399" s="8">
        <v>122</v>
      </c>
    </row>
    <row r="400" spans="1:7" x14ac:dyDescent="0.25">
      <c r="A400" s="10" t="s">
        <v>504</v>
      </c>
      <c r="B400" s="10" t="s">
        <v>463</v>
      </c>
      <c r="C400" s="7">
        <v>24</v>
      </c>
      <c r="D400" s="11" t="s">
        <v>379</v>
      </c>
      <c r="E400" s="8">
        <v>71</v>
      </c>
      <c r="F400" s="8">
        <v>47</v>
      </c>
      <c r="G400" s="8">
        <v>118</v>
      </c>
    </row>
    <row r="401" spans="1:7" x14ac:dyDescent="0.25">
      <c r="A401" s="10" t="s">
        <v>505</v>
      </c>
      <c r="B401" s="10" t="s">
        <v>463</v>
      </c>
      <c r="C401" s="7">
        <v>25</v>
      </c>
      <c r="D401" s="11" t="s">
        <v>379</v>
      </c>
      <c r="E401" s="8">
        <v>68</v>
      </c>
      <c r="F401" s="8">
        <v>44</v>
      </c>
      <c r="G401" s="8">
        <v>112</v>
      </c>
    </row>
    <row r="402" spans="1:7" x14ac:dyDescent="0.25">
      <c r="A402" s="10" t="s">
        <v>506</v>
      </c>
      <c r="B402" s="10" t="s">
        <v>463</v>
      </c>
      <c r="C402" s="7">
        <v>26</v>
      </c>
      <c r="D402" s="11" t="s">
        <v>379</v>
      </c>
      <c r="E402" s="8">
        <v>66</v>
      </c>
      <c r="F402" s="8">
        <v>42</v>
      </c>
      <c r="G402" s="8">
        <v>108</v>
      </c>
    </row>
    <row r="403" spans="1:7" x14ac:dyDescent="0.25">
      <c r="A403" s="10" t="s">
        <v>507</v>
      </c>
      <c r="B403" s="10" t="s">
        <v>463</v>
      </c>
      <c r="C403" s="7">
        <v>27</v>
      </c>
      <c r="D403" s="11" t="s">
        <v>379</v>
      </c>
      <c r="E403" s="8">
        <v>63</v>
      </c>
      <c r="F403" s="8">
        <v>40</v>
      </c>
      <c r="G403" s="8">
        <v>103</v>
      </c>
    </row>
    <row r="404" spans="1:7" x14ac:dyDescent="0.25">
      <c r="A404" s="10" t="s">
        <v>508</v>
      </c>
      <c r="B404" s="10" t="s">
        <v>463</v>
      </c>
      <c r="C404" s="7">
        <v>28</v>
      </c>
      <c r="D404" s="11" t="s">
        <v>379</v>
      </c>
      <c r="E404" s="8">
        <v>58</v>
      </c>
      <c r="F404" s="8">
        <v>38</v>
      </c>
      <c r="G404" s="8">
        <v>96</v>
      </c>
    </row>
    <row r="405" spans="1:7" x14ac:dyDescent="0.25">
      <c r="A405" s="10" t="s">
        <v>509</v>
      </c>
      <c r="B405" s="10" t="s">
        <v>463</v>
      </c>
      <c r="C405" s="7">
        <v>29</v>
      </c>
      <c r="D405" s="11" t="s">
        <v>379</v>
      </c>
      <c r="E405" s="8">
        <v>53</v>
      </c>
      <c r="F405" s="8">
        <v>37</v>
      </c>
      <c r="G405" s="8">
        <v>90</v>
      </c>
    </row>
    <row r="406" spans="1:7" x14ac:dyDescent="0.25">
      <c r="A406" s="10" t="s">
        <v>510</v>
      </c>
      <c r="B406" s="10" t="s">
        <v>463</v>
      </c>
      <c r="C406" s="7">
        <v>30</v>
      </c>
      <c r="D406" s="11" t="s">
        <v>379</v>
      </c>
      <c r="E406" s="8">
        <v>48</v>
      </c>
      <c r="F406" s="8">
        <v>36</v>
      </c>
      <c r="G406" s="8">
        <v>84</v>
      </c>
    </row>
    <row r="407" spans="1:7" x14ac:dyDescent="0.25">
      <c r="A407" s="10" t="s">
        <v>631</v>
      </c>
      <c r="B407" s="10" t="s">
        <v>463</v>
      </c>
      <c r="C407" s="7">
        <v>31</v>
      </c>
      <c r="D407" s="11" t="s">
        <v>379</v>
      </c>
      <c r="E407" s="8">
        <v>43</v>
      </c>
      <c r="F407" s="8">
        <v>35</v>
      </c>
      <c r="G407" s="8">
        <v>78</v>
      </c>
    </row>
    <row r="408" spans="1:7" x14ac:dyDescent="0.25">
      <c r="A408" s="10" t="s">
        <v>632</v>
      </c>
      <c r="B408" s="10" t="s">
        <v>463</v>
      </c>
      <c r="C408" s="7">
        <v>32</v>
      </c>
      <c r="D408" s="11" t="s">
        <v>379</v>
      </c>
      <c r="E408" s="8">
        <v>38</v>
      </c>
      <c r="F408" s="8">
        <v>33</v>
      </c>
      <c r="G408" s="8">
        <v>71</v>
      </c>
    </row>
    <row r="409" spans="1:7" x14ac:dyDescent="0.25">
      <c r="A409" s="10" t="s">
        <v>633</v>
      </c>
      <c r="B409" s="10" t="s">
        <v>463</v>
      </c>
      <c r="C409" s="7">
        <v>33</v>
      </c>
      <c r="D409" s="11" t="s">
        <v>379</v>
      </c>
      <c r="E409" s="8">
        <v>32</v>
      </c>
      <c r="F409" s="8">
        <v>32</v>
      </c>
      <c r="G409" s="8">
        <v>64</v>
      </c>
    </row>
    <row r="410" spans="1:7" x14ac:dyDescent="0.25">
      <c r="A410" s="10" t="s">
        <v>634</v>
      </c>
      <c r="B410" s="10" t="s">
        <v>463</v>
      </c>
      <c r="C410" s="7">
        <v>0</v>
      </c>
      <c r="D410" s="11" t="s">
        <v>111</v>
      </c>
      <c r="E410" s="8">
        <v>0</v>
      </c>
      <c r="F410" s="8">
        <v>1</v>
      </c>
      <c r="G410" s="8">
        <v>1</v>
      </c>
    </row>
    <row r="411" spans="1:7" x14ac:dyDescent="0.25">
      <c r="A411" s="10" t="s">
        <v>635</v>
      </c>
      <c r="B411" s="10" t="s">
        <v>463</v>
      </c>
      <c r="C411" s="7">
        <v>1</v>
      </c>
      <c r="D411" s="11" t="s">
        <v>111</v>
      </c>
      <c r="E411" s="8">
        <v>0</v>
      </c>
      <c r="F411" s="8">
        <v>2</v>
      </c>
      <c r="G411" s="8">
        <v>2</v>
      </c>
    </row>
    <row r="412" spans="1:7" x14ac:dyDescent="0.25">
      <c r="A412" s="10" t="s">
        <v>636</v>
      </c>
      <c r="B412" s="10" t="s">
        <v>463</v>
      </c>
      <c r="C412" s="7">
        <v>2</v>
      </c>
      <c r="D412" s="11" t="s">
        <v>111</v>
      </c>
      <c r="E412" s="8">
        <v>0</v>
      </c>
      <c r="F412" s="8">
        <v>2</v>
      </c>
      <c r="G412" s="8">
        <v>2</v>
      </c>
    </row>
    <row r="413" spans="1:7" x14ac:dyDescent="0.25">
      <c r="A413" s="10" t="s">
        <v>637</v>
      </c>
      <c r="B413" s="10" t="s">
        <v>463</v>
      </c>
      <c r="C413" s="7">
        <v>3</v>
      </c>
      <c r="D413" s="11" t="s">
        <v>111</v>
      </c>
      <c r="E413" s="8">
        <v>1</v>
      </c>
      <c r="F413" s="8">
        <v>2</v>
      </c>
      <c r="G413" s="8">
        <v>3</v>
      </c>
    </row>
    <row r="414" spans="1:7" x14ac:dyDescent="0.25">
      <c r="A414" s="10" t="s">
        <v>638</v>
      </c>
      <c r="B414" s="10" t="s">
        <v>463</v>
      </c>
      <c r="C414" s="7">
        <v>4</v>
      </c>
      <c r="D414" s="11" t="s">
        <v>111</v>
      </c>
      <c r="E414" s="8">
        <v>2</v>
      </c>
      <c r="F414" s="8">
        <v>3</v>
      </c>
      <c r="G414" s="8">
        <v>5</v>
      </c>
    </row>
    <row r="415" spans="1:7" x14ac:dyDescent="0.25">
      <c r="A415" s="10" t="s">
        <v>639</v>
      </c>
      <c r="B415" s="10" t="s">
        <v>463</v>
      </c>
      <c r="C415" s="7">
        <v>5</v>
      </c>
      <c r="D415" s="11" t="s">
        <v>111</v>
      </c>
      <c r="E415" s="8">
        <v>3</v>
      </c>
      <c r="F415" s="8">
        <v>3</v>
      </c>
      <c r="G415" s="8">
        <v>6</v>
      </c>
    </row>
    <row r="416" spans="1:7" x14ac:dyDescent="0.25">
      <c r="A416" s="10" t="s">
        <v>127</v>
      </c>
      <c r="B416" s="10" t="s">
        <v>463</v>
      </c>
      <c r="C416" s="7">
        <v>6</v>
      </c>
      <c r="D416" s="11" t="s">
        <v>111</v>
      </c>
      <c r="E416" s="8">
        <v>5</v>
      </c>
      <c r="F416" s="8">
        <v>4</v>
      </c>
      <c r="G416" s="8">
        <v>9</v>
      </c>
    </row>
    <row r="417" spans="1:7" x14ac:dyDescent="0.25">
      <c r="A417" s="10" t="s">
        <v>128</v>
      </c>
      <c r="B417" s="10" t="s">
        <v>463</v>
      </c>
      <c r="C417" s="7">
        <v>7</v>
      </c>
      <c r="D417" s="11" t="s">
        <v>111</v>
      </c>
      <c r="E417" s="8">
        <v>7</v>
      </c>
      <c r="F417" s="8">
        <v>4</v>
      </c>
      <c r="G417" s="8">
        <v>11</v>
      </c>
    </row>
    <row r="418" spans="1:7" x14ac:dyDescent="0.25">
      <c r="A418" s="10" t="s">
        <v>129</v>
      </c>
      <c r="B418" s="10" t="s">
        <v>463</v>
      </c>
      <c r="C418" s="7">
        <v>8</v>
      </c>
      <c r="D418" s="11" t="s">
        <v>111</v>
      </c>
      <c r="E418" s="8">
        <v>9</v>
      </c>
      <c r="F418" s="8">
        <v>5</v>
      </c>
      <c r="G418" s="8">
        <v>14</v>
      </c>
    </row>
    <row r="419" spans="1:7" x14ac:dyDescent="0.25">
      <c r="A419" s="10" t="s">
        <v>130</v>
      </c>
      <c r="B419" s="10" t="s">
        <v>463</v>
      </c>
      <c r="C419" s="7">
        <v>9</v>
      </c>
      <c r="D419" s="11" t="s">
        <v>111</v>
      </c>
      <c r="E419" s="8">
        <v>10</v>
      </c>
      <c r="F419" s="8">
        <v>6</v>
      </c>
      <c r="G419" s="8">
        <v>16</v>
      </c>
    </row>
    <row r="420" spans="1:7" x14ac:dyDescent="0.25">
      <c r="A420" s="10" t="s">
        <v>131</v>
      </c>
      <c r="B420" s="10" t="s">
        <v>463</v>
      </c>
      <c r="C420" s="7">
        <v>10</v>
      </c>
      <c r="D420" s="11" t="s">
        <v>111</v>
      </c>
      <c r="E420" s="8">
        <v>18</v>
      </c>
      <c r="F420" s="8">
        <v>8</v>
      </c>
      <c r="G420" s="8">
        <v>26</v>
      </c>
    </row>
    <row r="421" spans="1:7" x14ac:dyDescent="0.25">
      <c r="A421" s="10" t="s">
        <v>132</v>
      </c>
      <c r="B421" s="10" t="s">
        <v>463</v>
      </c>
      <c r="C421" s="7">
        <v>11</v>
      </c>
      <c r="D421" s="11" t="s">
        <v>111</v>
      </c>
      <c r="E421" s="8">
        <v>26</v>
      </c>
      <c r="F421" s="8">
        <v>12</v>
      </c>
      <c r="G421" s="8">
        <v>38</v>
      </c>
    </row>
    <row r="422" spans="1:7" x14ac:dyDescent="0.25">
      <c r="A422" s="10" t="s">
        <v>133</v>
      </c>
      <c r="B422" s="10" t="s">
        <v>463</v>
      </c>
      <c r="C422" s="7">
        <v>12</v>
      </c>
      <c r="D422" s="11" t="s">
        <v>111</v>
      </c>
      <c r="E422" s="8">
        <v>34</v>
      </c>
      <c r="F422" s="8">
        <v>16</v>
      </c>
      <c r="G422" s="8">
        <v>50</v>
      </c>
    </row>
    <row r="423" spans="1:7" x14ac:dyDescent="0.25">
      <c r="A423" s="10" t="s">
        <v>134</v>
      </c>
      <c r="B423" s="10" t="s">
        <v>463</v>
      </c>
      <c r="C423" s="7">
        <v>13</v>
      </c>
      <c r="D423" s="11" t="s">
        <v>111</v>
      </c>
      <c r="E423" s="8">
        <v>42</v>
      </c>
      <c r="F423" s="8">
        <v>20</v>
      </c>
      <c r="G423" s="8">
        <v>62</v>
      </c>
    </row>
    <row r="424" spans="1:7" x14ac:dyDescent="0.25">
      <c r="A424" s="10" t="s">
        <v>135</v>
      </c>
      <c r="B424" s="10" t="s">
        <v>463</v>
      </c>
      <c r="C424" s="7">
        <v>14</v>
      </c>
      <c r="D424" s="11" t="s">
        <v>111</v>
      </c>
      <c r="E424" s="8">
        <v>50</v>
      </c>
      <c r="F424" s="8">
        <v>24</v>
      </c>
      <c r="G424" s="8">
        <v>74</v>
      </c>
    </row>
    <row r="425" spans="1:7" x14ac:dyDescent="0.25">
      <c r="A425" s="10" t="s">
        <v>136</v>
      </c>
      <c r="B425" s="10" t="s">
        <v>463</v>
      </c>
      <c r="C425" s="7">
        <v>15</v>
      </c>
      <c r="D425" s="11" t="s">
        <v>111</v>
      </c>
      <c r="E425" s="8">
        <v>58</v>
      </c>
      <c r="F425" s="8">
        <v>28</v>
      </c>
      <c r="G425" s="8">
        <v>86</v>
      </c>
    </row>
    <row r="426" spans="1:7" x14ac:dyDescent="0.25">
      <c r="A426" s="10" t="s">
        <v>137</v>
      </c>
      <c r="B426" s="10" t="s">
        <v>463</v>
      </c>
      <c r="C426" s="7">
        <v>16</v>
      </c>
      <c r="D426" s="11" t="s">
        <v>111</v>
      </c>
      <c r="E426" s="8">
        <v>64</v>
      </c>
      <c r="F426" s="8">
        <v>35</v>
      </c>
      <c r="G426" s="8">
        <v>99</v>
      </c>
    </row>
    <row r="427" spans="1:7" x14ac:dyDescent="0.25">
      <c r="A427" s="10" t="s">
        <v>138</v>
      </c>
      <c r="B427" s="10" t="s">
        <v>463</v>
      </c>
      <c r="C427" s="7">
        <v>17</v>
      </c>
      <c r="D427" s="11" t="s">
        <v>111</v>
      </c>
      <c r="E427" s="8">
        <v>70</v>
      </c>
      <c r="F427" s="8">
        <v>42</v>
      </c>
      <c r="G427" s="8">
        <v>112</v>
      </c>
    </row>
    <row r="428" spans="1:7" x14ac:dyDescent="0.25">
      <c r="A428" s="10" t="s">
        <v>139</v>
      </c>
      <c r="B428" s="10" t="s">
        <v>463</v>
      </c>
      <c r="C428" s="7">
        <v>18</v>
      </c>
      <c r="D428" s="11" t="s">
        <v>111</v>
      </c>
      <c r="E428" s="8">
        <v>76</v>
      </c>
      <c r="F428" s="8">
        <v>50</v>
      </c>
      <c r="G428" s="8">
        <v>126</v>
      </c>
    </row>
    <row r="429" spans="1:7" x14ac:dyDescent="0.25">
      <c r="A429" s="10" t="s">
        <v>140</v>
      </c>
      <c r="B429" s="10" t="s">
        <v>463</v>
      </c>
      <c r="C429" s="7">
        <v>19</v>
      </c>
      <c r="D429" s="11" t="s">
        <v>111</v>
      </c>
      <c r="E429" s="8">
        <v>82</v>
      </c>
      <c r="F429" s="8">
        <v>57</v>
      </c>
      <c r="G429" s="8">
        <v>139</v>
      </c>
    </row>
    <row r="430" spans="1:7" x14ac:dyDescent="0.25">
      <c r="A430" s="10" t="s">
        <v>141</v>
      </c>
      <c r="B430" s="10" t="s">
        <v>463</v>
      </c>
      <c r="C430" s="7">
        <v>20</v>
      </c>
      <c r="D430" s="11" t="s">
        <v>111</v>
      </c>
      <c r="E430" s="8">
        <v>88</v>
      </c>
      <c r="F430" s="8">
        <v>65</v>
      </c>
      <c r="G430" s="8">
        <v>153</v>
      </c>
    </row>
    <row r="431" spans="1:7" x14ac:dyDescent="0.25">
      <c r="A431" s="10" t="s">
        <v>142</v>
      </c>
      <c r="B431" s="10" t="s">
        <v>463</v>
      </c>
      <c r="C431" s="7">
        <v>21</v>
      </c>
      <c r="D431" s="11" t="s">
        <v>111</v>
      </c>
      <c r="E431" s="8">
        <v>93</v>
      </c>
      <c r="F431" s="8">
        <v>72</v>
      </c>
      <c r="G431" s="8">
        <v>165</v>
      </c>
    </row>
    <row r="432" spans="1:7" x14ac:dyDescent="0.25">
      <c r="A432" s="10" t="s">
        <v>143</v>
      </c>
      <c r="B432" s="10" t="s">
        <v>463</v>
      </c>
      <c r="C432" s="7">
        <v>22</v>
      </c>
      <c r="D432" s="11" t="s">
        <v>111</v>
      </c>
      <c r="E432" s="8">
        <v>91</v>
      </c>
      <c r="F432" s="8">
        <v>73</v>
      </c>
      <c r="G432" s="8">
        <v>164</v>
      </c>
    </row>
    <row r="433" spans="1:7" x14ac:dyDescent="0.25">
      <c r="A433" s="10" t="s">
        <v>144</v>
      </c>
      <c r="B433" s="10" t="s">
        <v>463</v>
      </c>
      <c r="C433" s="7">
        <v>23</v>
      </c>
      <c r="D433" s="11" t="s">
        <v>111</v>
      </c>
      <c r="E433" s="8">
        <v>90</v>
      </c>
      <c r="F433" s="8">
        <v>74</v>
      </c>
      <c r="G433" s="8">
        <v>164</v>
      </c>
    </row>
    <row r="434" spans="1:7" x14ac:dyDescent="0.25">
      <c r="A434" s="10" t="s">
        <v>145</v>
      </c>
      <c r="B434" s="10" t="s">
        <v>463</v>
      </c>
      <c r="C434" s="7">
        <v>24</v>
      </c>
      <c r="D434" s="11" t="s">
        <v>111</v>
      </c>
      <c r="E434" s="8">
        <v>88</v>
      </c>
      <c r="F434" s="8">
        <v>75</v>
      </c>
      <c r="G434" s="8">
        <v>163</v>
      </c>
    </row>
    <row r="435" spans="1:7" x14ac:dyDescent="0.25">
      <c r="A435" s="10" t="s">
        <v>146</v>
      </c>
      <c r="B435" s="10" t="s">
        <v>463</v>
      </c>
      <c r="C435" s="7">
        <v>25</v>
      </c>
      <c r="D435" s="11" t="s">
        <v>111</v>
      </c>
      <c r="E435" s="8">
        <v>86</v>
      </c>
      <c r="F435" s="8">
        <v>76</v>
      </c>
      <c r="G435" s="8">
        <v>162</v>
      </c>
    </row>
    <row r="436" spans="1:7" x14ac:dyDescent="0.25">
      <c r="A436" s="10" t="s">
        <v>147</v>
      </c>
      <c r="B436" s="10" t="s">
        <v>463</v>
      </c>
      <c r="C436" s="7">
        <v>26</v>
      </c>
      <c r="D436" s="11" t="s">
        <v>111</v>
      </c>
      <c r="E436" s="8">
        <v>84</v>
      </c>
      <c r="F436" s="8">
        <v>77</v>
      </c>
      <c r="G436" s="8">
        <v>161</v>
      </c>
    </row>
    <row r="437" spans="1:7" x14ac:dyDescent="0.25">
      <c r="A437" s="10" t="s">
        <v>148</v>
      </c>
      <c r="B437" s="10" t="s">
        <v>463</v>
      </c>
      <c r="C437" s="7">
        <v>27</v>
      </c>
      <c r="D437" s="11" t="s">
        <v>111</v>
      </c>
      <c r="E437" s="8">
        <v>82</v>
      </c>
      <c r="F437" s="8">
        <v>78</v>
      </c>
      <c r="G437" s="8">
        <v>160</v>
      </c>
    </row>
    <row r="438" spans="1:7" x14ac:dyDescent="0.25">
      <c r="A438" s="10" t="s">
        <v>149</v>
      </c>
      <c r="B438" s="10" t="s">
        <v>463</v>
      </c>
      <c r="C438" s="7">
        <v>28</v>
      </c>
      <c r="D438" s="11" t="s">
        <v>111</v>
      </c>
      <c r="E438" s="8">
        <v>78</v>
      </c>
      <c r="F438" s="8">
        <v>76</v>
      </c>
      <c r="G438" s="8">
        <v>154</v>
      </c>
    </row>
    <row r="439" spans="1:7" x14ac:dyDescent="0.25">
      <c r="A439" s="10" t="s">
        <v>150</v>
      </c>
      <c r="B439" s="10" t="s">
        <v>463</v>
      </c>
      <c r="C439" s="7">
        <v>29</v>
      </c>
      <c r="D439" s="11" t="s">
        <v>111</v>
      </c>
      <c r="E439" s="8">
        <v>75</v>
      </c>
      <c r="F439" s="8">
        <v>74</v>
      </c>
      <c r="G439" s="8">
        <v>149</v>
      </c>
    </row>
    <row r="440" spans="1:7" x14ac:dyDescent="0.25">
      <c r="A440" s="10" t="s">
        <v>151</v>
      </c>
      <c r="B440" s="10" t="s">
        <v>463</v>
      </c>
      <c r="C440" s="7">
        <v>30</v>
      </c>
      <c r="D440" s="11" t="s">
        <v>111</v>
      </c>
      <c r="E440" s="8">
        <v>71</v>
      </c>
      <c r="F440" s="8">
        <v>73</v>
      </c>
      <c r="G440" s="8">
        <v>144</v>
      </c>
    </row>
    <row r="441" spans="1:7" x14ac:dyDescent="0.25">
      <c r="A441" s="10" t="s">
        <v>152</v>
      </c>
      <c r="B441" s="10" t="s">
        <v>463</v>
      </c>
      <c r="C441" s="7">
        <v>31</v>
      </c>
      <c r="D441" s="11" t="s">
        <v>111</v>
      </c>
      <c r="E441" s="8">
        <v>68</v>
      </c>
      <c r="F441" s="8">
        <v>71</v>
      </c>
      <c r="G441" s="8">
        <v>139</v>
      </c>
    </row>
    <row r="442" spans="1:7" x14ac:dyDescent="0.25">
      <c r="A442" s="10" t="s">
        <v>153</v>
      </c>
      <c r="B442" s="10" t="s">
        <v>463</v>
      </c>
      <c r="C442" s="7">
        <v>32</v>
      </c>
      <c r="D442" s="11" t="s">
        <v>111</v>
      </c>
      <c r="E442" s="8">
        <v>65</v>
      </c>
      <c r="F442" s="8">
        <v>69</v>
      </c>
      <c r="G442" s="8">
        <v>134</v>
      </c>
    </row>
    <row r="443" spans="1:7" x14ac:dyDescent="0.25">
      <c r="A443" s="10" t="s">
        <v>154</v>
      </c>
      <c r="B443" s="10" t="s">
        <v>463</v>
      </c>
      <c r="C443" s="7">
        <v>33</v>
      </c>
      <c r="D443" s="11" t="s">
        <v>111</v>
      </c>
      <c r="E443" s="8">
        <v>61</v>
      </c>
      <c r="F443" s="8">
        <v>67</v>
      </c>
      <c r="G443" s="8">
        <v>128</v>
      </c>
    </row>
    <row r="444" spans="1:7" x14ac:dyDescent="0.25">
      <c r="A444" s="10" t="s">
        <v>155</v>
      </c>
      <c r="B444" s="10" t="s">
        <v>463</v>
      </c>
      <c r="C444" s="7">
        <v>0</v>
      </c>
      <c r="D444" s="11" t="s">
        <v>378</v>
      </c>
      <c r="E444" s="8">
        <v>0</v>
      </c>
      <c r="F444" s="8">
        <v>2</v>
      </c>
      <c r="G444" s="8">
        <v>2</v>
      </c>
    </row>
    <row r="445" spans="1:7" x14ac:dyDescent="0.25">
      <c r="A445" s="10" t="s">
        <v>466</v>
      </c>
      <c r="B445" s="10" t="s">
        <v>463</v>
      </c>
      <c r="C445" s="7">
        <v>1</v>
      </c>
      <c r="D445" s="11" t="s">
        <v>378</v>
      </c>
      <c r="E445" s="8">
        <v>0</v>
      </c>
      <c r="F445" s="8">
        <v>2</v>
      </c>
      <c r="G445" s="8">
        <v>2</v>
      </c>
    </row>
    <row r="446" spans="1:7" x14ac:dyDescent="0.25">
      <c r="A446" s="10" t="s">
        <v>467</v>
      </c>
      <c r="B446" s="10" t="s">
        <v>463</v>
      </c>
      <c r="C446" s="7">
        <v>2</v>
      </c>
      <c r="D446" s="11" t="s">
        <v>378</v>
      </c>
      <c r="E446" s="8">
        <v>0</v>
      </c>
      <c r="F446" s="8">
        <v>3</v>
      </c>
      <c r="G446" s="8">
        <v>3</v>
      </c>
    </row>
    <row r="447" spans="1:7" x14ac:dyDescent="0.25">
      <c r="A447" s="10" t="s">
        <v>468</v>
      </c>
      <c r="B447" s="10" t="s">
        <v>463</v>
      </c>
      <c r="C447" s="7">
        <v>3</v>
      </c>
      <c r="D447" s="11" t="s">
        <v>378</v>
      </c>
      <c r="E447" s="8">
        <v>1</v>
      </c>
      <c r="F447" s="8">
        <v>4</v>
      </c>
      <c r="G447" s="8">
        <v>5</v>
      </c>
    </row>
    <row r="448" spans="1:7" x14ac:dyDescent="0.25">
      <c r="A448" s="10" t="s">
        <v>469</v>
      </c>
      <c r="B448" s="10" t="s">
        <v>463</v>
      </c>
      <c r="C448" s="7">
        <v>4</v>
      </c>
      <c r="D448" s="11" t="s">
        <v>378</v>
      </c>
      <c r="E448" s="8">
        <v>3</v>
      </c>
      <c r="F448" s="8">
        <v>4</v>
      </c>
      <c r="G448" s="8">
        <v>7</v>
      </c>
    </row>
    <row r="449" spans="1:7" x14ac:dyDescent="0.25">
      <c r="A449" s="10" t="s">
        <v>470</v>
      </c>
      <c r="B449" s="10" t="s">
        <v>463</v>
      </c>
      <c r="C449" s="7">
        <v>5</v>
      </c>
      <c r="D449" s="11" t="s">
        <v>378</v>
      </c>
      <c r="E449" s="8">
        <v>5</v>
      </c>
      <c r="F449" s="8">
        <v>5</v>
      </c>
      <c r="G449" s="8">
        <v>10</v>
      </c>
    </row>
    <row r="450" spans="1:7" x14ac:dyDescent="0.25">
      <c r="A450" s="10" t="s">
        <v>471</v>
      </c>
      <c r="B450" s="10" t="s">
        <v>463</v>
      </c>
      <c r="C450" s="7">
        <v>6</v>
      </c>
      <c r="D450" s="11" t="s">
        <v>378</v>
      </c>
      <c r="E450" s="8">
        <v>8</v>
      </c>
      <c r="F450" s="8">
        <v>6</v>
      </c>
      <c r="G450" s="8">
        <v>14</v>
      </c>
    </row>
    <row r="451" spans="1:7" x14ac:dyDescent="0.25">
      <c r="A451" s="10" t="s">
        <v>472</v>
      </c>
      <c r="B451" s="10" t="s">
        <v>463</v>
      </c>
      <c r="C451" s="7">
        <v>7</v>
      </c>
      <c r="D451" s="11" t="s">
        <v>378</v>
      </c>
      <c r="E451" s="8">
        <v>10</v>
      </c>
      <c r="F451" s="8">
        <v>7</v>
      </c>
      <c r="G451" s="8">
        <v>17</v>
      </c>
    </row>
    <row r="452" spans="1:7" x14ac:dyDescent="0.25">
      <c r="A452" s="10" t="s">
        <v>473</v>
      </c>
      <c r="B452" s="10" t="s">
        <v>463</v>
      </c>
      <c r="C452" s="7">
        <v>8</v>
      </c>
      <c r="D452" s="11" t="s">
        <v>378</v>
      </c>
      <c r="E452" s="8">
        <v>13</v>
      </c>
      <c r="F452" s="8">
        <v>8</v>
      </c>
      <c r="G452" s="8">
        <v>21</v>
      </c>
    </row>
    <row r="453" spans="1:7" x14ac:dyDescent="0.25">
      <c r="A453" s="10" t="s">
        <v>474</v>
      </c>
      <c r="B453" s="10" t="s">
        <v>463</v>
      </c>
      <c r="C453" s="7">
        <v>9</v>
      </c>
      <c r="D453" s="11" t="s">
        <v>378</v>
      </c>
      <c r="E453" s="8">
        <v>16</v>
      </c>
      <c r="F453" s="8">
        <v>10</v>
      </c>
      <c r="G453" s="8">
        <v>26</v>
      </c>
    </row>
    <row r="454" spans="1:7" x14ac:dyDescent="0.25">
      <c r="A454" s="10" t="s">
        <v>475</v>
      </c>
      <c r="B454" s="10" t="s">
        <v>463</v>
      </c>
      <c r="C454" s="7">
        <v>10</v>
      </c>
      <c r="D454" s="11" t="s">
        <v>378</v>
      </c>
      <c r="E454" s="8">
        <v>23</v>
      </c>
      <c r="F454" s="8">
        <v>17</v>
      </c>
      <c r="G454" s="8">
        <v>40</v>
      </c>
    </row>
    <row r="455" spans="1:7" x14ac:dyDescent="0.25">
      <c r="A455" s="10" t="s">
        <v>476</v>
      </c>
      <c r="B455" s="10" t="s">
        <v>463</v>
      </c>
      <c r="C455" s="7">
        <v>11</v>
      </c>
      <c r="D455" s="11" t="s">
        <v>378</v>
      </c>
      <c r="E455" s="8">
        <v>31</v>
      </c>
      <c r="F455" s="8">
        <v>24</v>
      </c>
      <c r="G455" s="8">
        <v>55</v>
      </c>
    </row>
    <row r="456" spans="1:7" x14ac:dyDescent="0.25">
      <c r="A456" s="10" t="s">
        <v>477</v>
      </c>
      <c r="B456" s="10" t="s">
        <v>463</v>
      </c>
      <c r="C456" s="7">
        <v>12</v>
      </c>
      <c r="D456" s="11" t="s">
        <v>378</v>
      </c>
      <c r="E456" s="8">
        <v>39</v>
      </c>
      <c r="F456" s="8">
        <v>31</v>
      </c>
      <c r="G456" s="8">
        <v>70</v>
      </c>
    </row>
    <row r="457" spans="1:7" x14ac:dyDescent="0.25">
      <c r="A457" s="10" t="s">
        <v>478</v>
      </c>
      <c r="B457" s="10" t="s">
        <v>463</v>
      </c>
      <c r="C457" s="7">
        <v>13</v>
      </c>
      <c r="D457" s="11" t="s">
        <v>378</v>
      </c>
      <c r="E457" s="8">
        <v>47</v>
      </c>
      <c r="F457" s="8">
        <v>38</v>
      </c>
      <c r="G457" s="8">
        <v>85</v>
      </c>
    </row>
    <row r="458" spans="1:7" x14ac:dyDescent="0.25">
      <c r="A458" s="10" t="s">
        <v>479</v>
      </c>
      <c r="B458" s="10" t="s">
        <v>463</v>
      </c>
      <c r="C458" s="7">
        <v>14</v>
      </c>
      <c r="D458" s="11" t="s">
        <v>378</v>
      </c>
      <c r="E458" s="8">
        <v>55</v>
      </c>
      <c r="F458" s="8">
        <v>45</v>
      </c>
      <c r="G458" s="8">
        <v>100</v>
      </c>
    </row>
    <row r="459" spans="1:7" x14ac:dyDescent="0.25">
      <c r="A459" s="10" t="s">
        <v>480</v>
      </c>
      <c r="B459" s="10" t="s">
        <v>463</v>
      </c>
      <c r="C459" s="7">
        <v>15</v>
      </c>
      <c r="D459" s="11" t="s">
        <v>378</v>
      </c>
      <c r="E459" s="8">
        <v>63</v>
      </c>
      <c r="F459" s="8">
        <v>52</v>
      </c>
      <c r="G459" s="8">
        <v>115</v>
      </c>
    </row>
    <row r="460" spans="1:7" x14ac:dyDescent="0.25">
      <c r="A460" s="10" t="s">
        <v>481</v>
      </c>
      <c r="B460" s="10" t="s">
        <v>463</v>
      </c>
      <c r="C460" s="7">
        <v>16</v>
      </c>
      <c r="D460" s="11" t="s">
        <v>378</v>
      </c>
      <c r="E460" s="8">
        <v>72</v>
      </c>
      <c r="F460" s="8">
        <v>60</v>
      </c>
      <c r="G460" s="8">
        <v>132</v>
      </c>
    </row>
    <row r="461" spans="1:7" x14ac:dyDescent="0.25">
      <c r="A461" s="10" t="s">
        <v>482</v>
      </c>
      <c r="B461" s="10" t="s">
        <v>463</v>
      </c>
      <c r="C461" s="7">
        <v>17</v>
      </c>
      <c r="D461" s="11" t="s">
        <v>378</v>
      </c>
      <c r="E461" s="8">
        <v>82</v>
      </c>
      <c r="F461" s="8">
        <v>69</v>
      </c>
      <c r="G461" s="8">
        <v>151</v>
      </c>
    </row>
    <row r="462" spans="1:7" x14ac:dyDescent="0.25">
      <c r="A462" s="10" t="s">
        <v>483</v>
      </c>
      <c r="B462" s="10" t="s">
        <v>463</v>
      </c>
      <c r="C462" s="7">
        <v>18</v>
      </c>
      <c r="D462" s="11" t="s">
        <v>378</v>
      </c>
      <c r="E462" s="8">
        <v>92</v>
      </c>
      <c r="F462" s="8">
        <v>77</v>
      </c>
      <c r="G462" s="8">
        <v>169</v>
      </c>
    </row>
    <row r="463" spans="1:7" x14ac:dyDescent="0.25">
      <c r="A463" s="10" t="s">
        <v>484</v>
      </c>
      <c r="B463" s="10" t="s">
        <v>463</v>
      </c>
      <c r="C463" s="7">
        <v>19</v>
      </c>
      <c r="D463" s="11" t="s">
        <v>378</v>
      </c>
      <c r="E463" s="8">
        <v>102</v>
      </c>
      <c r="F463" s="8">
        <v>86</v>
      </c>
      <c r="G463" s="8">
        <v>188</v>
      </c>
    </row>
    <row r="464" spans="1:7" x14ac:dyDescent="0.25">
      <c r="A464" s="10" t="s">
        <v>485</v>
      </c>
      <c r="B464" s="10" t="s">
        <v>463</v>
      </c>
      <c r="C464" s="7">
        <v>20</v>
      </c>
      <c r="D464" s="11" t="s">
        <v>378</v>
      </c>
      <c r="E464" s="8">
        <v>111</v>
      </c>
      <c r="F464" s="8">
        <v>95</v>
      </c>
      <c r="G464" s="8">
        <v>206</v>
      </c>
    </row>
    <row r="465" spans="1:7" x14ac:dyDescent="0.25">
      <c r="A465" s="10" t="s">
        <v>486</v>
      </c>
      <c r="B465" s="10" t="s">
        <v>463</v>
      </c>
      <c r="C465" s="7">
        <v>21</v>
      </c>
      <c r="D465" s="11" t="s">
        <v>378</v>
      </c>
      <c r="E465" s="8">
        <v>121</v>
      </c>
      <c r="F465" s="8">
        <v>103</v>
      </c>
      <c r="G465" s="8">
        <v>224</v>
      </c>
    </row>
    <row r="466" spans="1:7" x14ac:dyDescent="0.25">
      <c r="A466" s="10" t="s">
        <v>487</v>
      </c>
      <c r="B466" s="10" t="s">
        <v>463</v>
      </c>
      <c r="C466" s="7">
        <v>22</v>
      </c>
      <c r="D466" s="11" t="s">
        <v>378</v>
      </c>
      <c r="E466" s="8">
        <v>123</v>
      </c>
      <c r="F466" s="8">
        <v>104</v>
      </c>
      <c r="G466" s="8">
        <v>227</v>
      </c>
    </row>
    <row r="467" spans="1:7" x14ac:dyDescent="0.25">
      <c r="A467" s="10" t="s">
        <v>488</v>
      </c>
      <c r="B467" s="10" t="s">
        <v>463</v>
      </c>
      <c r="C467" s="7">
        <v>23</v>
      </c>
      <c r="D467" s="11" t="s">
        <v>378</v>
      </c>
      <c r="E467" s="8">
        <v>125</v>
      </c>
      <c r="F467" s="8">
        <v>105</v>
      </c>
      <c r="G467" s="8">
        <v>230</v>
      </c>
    </row>
    <row r="468" spans="1:7" x14ac:dyDescent="0.25">
      <c r="A468" s="10" t="s">
        <v>489</v>
      </c>
      <c r="B468" s="10" t="s">
        <v>463</v>
      </c>
      <c r="C468" s="7">
        <v>24</v>
      </c>
      <c r="D468" s="11" t="s">
        <v>378</v>
      </c>
      <c r="E468" s="8">
        <v>127</v>
      </c>
      <c r="F468" s="8">
        <v>105</v>
      </c>
      <c r="G468" s="8">
        <v>232</v>
      </c>
    </row>
    <row r="469" spans="1:7" x14ac:dyDescent="0.25">
      <c r="A469" s="10" t="s">
        <v>490</v>
      </c>
      <c r="B469" s="10" t="s">
        <v>463</v>
      </c>
      <c r="C469" s="7">
        <v>25</v>
      </c>
      <c r="D469" s="11" t="s">
        <v>378</v>
      </c>
      <c r="E469" s="8">
        <v>129</v>
      </c>
      <c r="F469" s="8">
        <v>106</v>
      </c>
      <c r="G469" s="8">
        <v>235</v>
      </c>
    </row>
    <row r="470" spans="1:7" x14ac:dyDescent="0.25">
      <c r="A470" s="10" t="s">
        <v>491</v>
      </c>
      <c r="B470" s="10" t="s">
        <v>463</v>
      </c>
      <c r="C470" s="7">
        <v>26</v>
      </c>
      <c r="D470" s="11" t="s">
        <v>378</v>
      </c>
      <c r="E470" s="8">
        <v>131</v>
      </c>
      <c r="F470" s="8">
        <v>106</v>
      </c>
      <c r="G470" s="8">
        <v>237</v>
      </c>
    </row>
    <row r="471" spans="1:7" x14ac:dyDescent="0.25">
      <c r="A471" s="10" t="s">
        <v>492</v>
      </c>
      <c r="B471" s="10" t="s">
        <v>463</v>
      </c>
      <c r="C471" s="7">
        <v>27</v>
      </c>
      <c r="D471" s="11" t="s">
        <v>378</v>
      </c>
      <c r="E471" s="8">
        <v>133</v>
      </c>
      <c r="F471" s="8">
        <v>107</v>
      </c>
      <c r="G471" s="8">
        <v>240</v>
      </c>
    </row>
    <row r="472" spans="1:7" x14ac:dyDescent="0.25">
      <c r="A472" s="10" t="s">
        <v>493</v>
      </c>
      <c r="B472" s="10" t="s">
        <v>463</v>
      </c>
      <c r="C472" s="7">
        <v>28</v>
      </c>
      <c r="D472" s="11" t="s">
        <v>378</v>
      </c>
      <c r="E472" s="8">
        <v>130</v>
      </c>
      <c r="F472" s="8">
        <v>105</v>
      </c>
      <c r="G472" s="8">
        <v>235</v>
      </c>
    </row>
    <row r="473" spans="1:7" x14ac:dyDescent="0.25">
      <c r="A473" s="10" t="s">
        <v>494</v>
      </c>
      <c r="B473" s="10" t="s">
        <v>463</v>
      </c>
      <c r="C473" s="7">
        <v>29</v>
      </c>
      <c r="D473" s="11" t="s">
        <v>378</v>
      </c>
      <c r="E473" s="8">
        <v>128</v>
      </c>
      <c r="F473" s="8">
        <v>103</v>
      </c>
      <c r="G473" s="8">
        <v>231</v>
      </c>
    </row>
    <row r="474" spans="1:7" x14ac:dyDescent="0.25">
      <c r="A474" s="10" t="s">
        <v>495</v>
      </c>
      <c r="B474" s="10" t="s">
        <v>463</v>
      </c>
      <c r="C474" s="7">
        <v>30</v>
      </c>
      <c r="D474" s="11" t="s">
        <v>378</v>
      </c>
      <c r="E474" s="8">
        <v>125</v>
      </c>
      <c r="F474" s="8">
        <v>101</v>
      </c>
      <c r="G474" s="8">
        <v>226</v>
      </c>
    </row>
    <row r="475" spans="1:7" x14ac:dyDescent="0.25">
      <c r="A475" s="10" t="s">
        <v>210</v>
      </c>
      <c r="B475" s="10" t="s">
        <v>463</v>
      </c>
      <c r="C475" s="7">
        <v>31</v>
      </c>
      <c r="D475" s="11" t="s">
        <v>378</v>
      </c>
      <c r="E475" s="8">
        <v>122</v>
      </c>
      <c r="F475" s="8">
        <v>99</v>
      </c>
      <c r="G475" s="8">
        <v>221</v>
      </c>
    </row>
    <row r="476" spans="1:7" x14ac:dyDescent="0.25">
      <c r="A476" s="10" t="s">
        <v>211</v>
      </c>
      <c r="B476" s="10" t="s">
        <v>463</v>
      </c>
      <c r="C476" s="7">
        <v>32</v>
      </c>
      <c r="D476" s="11" t="s">
        <v>378</v>
      </c>
      <c r="E476" s="8">
        <v>120</v>
      </c>
      <c r="F476" s="8">
        <v>97</v>
      </c>
      <c r="G476" s="8">
        <v>217</v>
      </c>
    </row>
    <row r="477" spans="1:7" x14ac:dyDescent="0.25">
      <c r="A477" s="10" t="s">
        <v>212</v>
      </c>
      <c r="B477" s="10" t="s">
        <v>463</v>
      </c>
      <c r="C477" s="7">
        <v>33</v>
      </c>
      <c r="D477" s="11" t="s">
        <v>378</v>
      </c>
      <c r="E477" s="8">
        <v>117</v>
      </c>
      <c r="F477" s="8">
        <v>96</v>
      </c>
      <c r="G477" s="8">
        <v>213</v>
      </c>
    </row>
    <row r="478" spans="1:7" x14ac:dyDescent="0.25">
      <c r="A478" s="10" t="s">
        <v>213</v>
      </c>
      <c r="B478" s="10" t="s">
        <v>463</v>
      </c>
      <c r="C478" s="7">
        <v>0</v>
      </c>
      <c r="D478" s="11" t="s">
        <v>429</v>
      </c>
      <c r="E478" s="8">
        <v>0</v>
      </c>
      <c r="F478" s="8">
        <v>3</v>
      </c>
      <c r="G478" s="8">
        <v>3</v>
      </c>
    </row>
    <row r="479" spans="1:7" x14ac:dyDescent="0.25">
      <c r="A479" s="10" t="s">
        <v>214</v>
      </c>
      <c r="B479" s="10" t="s">
        <v>463</v>
      </c>
      <c r="C479" s="7">
        <v>1</v>
      </c>
      <c r="D479" s="11" t="s">
        <v>429</v>
      </c>
      <c r="E479" s="8">
        <v>0</v>
      </c>
      <c r="F479" s="8">
        <v>3</v>
      </c>
      <c r="G479" s="8">
        <v>3</v>
      </c>
    </row>
    <row r="480" spans="1:7" x14ac:dyDescent="0.25">
      <c r="A480" s="10" t="s">
        <v>215</v>
      </c>
      <c r="B480" s="10" t="s">
        <v>463</v>
      </c>
      <c r="C480" s="7">
        <v>2</v>
      </c>
      <c r="D480" s="11" t="s">
        <v>429</v>
      </c>
      <c r="E480" s="8">
        <v>0</v>
      </c>
      <c r="F480" s="8">
        <v>4</v>
      </c>
      <c r="G480" s="8">
        <v>4</v>
      </c>
    </row>
    <row r="481" spans="1:7" x14ac:dyDescent="0.25">
      <c r="A481" s="10" t="s">
        <v>216</v>
      </c>
      <c r="B481" s="10" t="s">
        <v>463</v>
      </c>
      <c r="C481" s="7">
        <v>3</v>
      </c>
      <c r="D481" s="11" t="s">
        <v>429</v>
      </c>
      <c r="E481" s="8">
        <v>1</v>
      </c>
      <c r="F481" s="8">
        <v>4</v>
      </c>
      <c r="G481" s="8">
        <v>5</v>
      </c>
    </row>
    <row r="482" spans="1:7" x14ac:dyDescent="0.25">
      <c r="A482" s="10" t="s">
        <v>217</v>
      </c>
      <c r="B482" s="10" t="s">
        <v>463</v>
      </c>
      <c r="C482" s="7">
        <v>4</v>
      </c>
      <c r="D482" s="11" t="s">
        <v>429</v>
      </c>
      <c r="E482" s="8">
        <v>2</v>
      </c>
      <c r="F482" s="8">
        <v>5</v>
      </c>
      <c r="G482" s="8">
        <v>7</v>
      </c>
    </row>
    <row r="483" spans="1:7" x14ac:dyDescent="0.25">
      <c r="A483" s="10" t="s">
        <v>640</v>
      </c>
      <c r="B483" s="10" t="s">
        <v>463</v>
      </c>
      <c r="C483" s="7">
        <v>5</v>
      </c>
      <c r="D483" s="11" t="s">
        <v>429</v>
      </c>
      <c r="E483" s="8">
        <v>5</v>
      </c>
      <c r="F483" s="8">
        <v>6</v>
      </c>
      <c r="G483" s="8">
        <v>11</v>
      </c>
    </row>
    <row r="484" spans="1:7" x14ac:dyDescent="0.25">
      <c r="A484" s="10" t="s">
        <v>641</v>
      </c>
      <c r="B484" s="10" t="s">
        <v>463</v>
      </c>
      <c r="C484" s="7">
        <v>6</v>
      </c>
      <c r="D484" s="11" t="s">
        <v>429</v>
      </c>
      <c r="E484" s="8">
        <v>7</v>
      </c>
      <c r="F484" s="8">
        <v>7</v>
      </c>
      <c r="G484" s="8">
        <v>14</v>
      </c>
    </row>
    <row r="485" spans="1:7" x14ac:dyDescent="0.25">
      <c r="A485" s="10" t="s">
        <v>642</v>
      </c>
      <c r="B485" s="10" t="s">
        <v>463</v>
      </c>
      <c r="C485" s="7">
        <v>7</v>
      </c>
      <c r="D485" s="11" t="s">
        <v>429</v>
      </c>
      <c r="E485" s="8">
        <v>10</v>
      </c>
      <c r="F485" s="8">
        <v>8</v>
      </c>
      <c r="G485" s="8">
        <v>18</v>
      </c>
    </row>
    <row r="486" spans="1:7" x14ac:dyDescent="0.25">
      <c r="A486" s="10" t="s">
        <v>643</v>
      </c>
      <c r="B486" s="10" t="s">
        <v>463</v>
      </c>
      <c r="C486" s="7">
        <v>8</v>
      </c>
      <c r="D486" s="11" t="s">
        <v>429</v>
      </c>
      <c r="E486" s="8">
        <v>12</v>
      </c>
      <c r="F486" s="8">
        <v>10</v>
      </c>
      <c r="G486" s="8">
        <v>22</v>
      </c>
    </row>
    <row r="487" spans="1:7" x14ac:dyDescent="0.25">
      <c r="A487" s="10" t="s">
        <v>644</v>
      </c>
      <c r="B487" s="10" t="s">
        <v>463</v>
      </c>
      <c r="C487" s="7">
        <v>9</v>
      </c>
      <c r="D487" s="11" t="s">
        <v>429</v>
      </c>
      <c r="E487" s="8">
        <v>14</v>
      </c>
      <c r="F487" s="8">
        <v>12</v>
      </c>
      <c r="G487" s="8">
        <v>26</v>
      </c>
    </row>
    <row r="488" spans="1:7" x14ac:dyDescent="0.25">
      <c r="A488" s="10" t="s">
        <v>645</v>
      </c>
      <c r="B488" s="10" t="s">
        <v>463</v>
      </c>
      <c r="C488" s="7">
        <v>10</v>
      </c>
      <c r="D488" s="11" t="s">
        <v>429</v>
      </c>
      <c r="E488" s="8">
        <v>23</v>
      </c>
      <c r="F488" s="8">
        <v>16</v>
      </c>
      <c r="G488" s="8">
        <v>39</v>
      </c>
    </row>
    <row r="489" spans="1:7" x14ac:dyDescent="0.25">
      <c r="A489" s="10" t="s">
        <v>533</v>
      </c>
      <c r="B489" s="10" t="s">
        <v>463</v>
      </c>
      <c r="C489" s="7">
        <v>11</v>
      </c>
      <c r="D489" s="11" t="s">
        <v>429</v>
      </c>
      <c r="E489" s="8">
        <v>31</v>
      </c>
      <c r="F489" s="8">
        <v>24</v>
      </c>
      <c r="G489" s="8">
        <v>55</v>
      </c>
    </row>
    <row r="490" spans="1:7" x14ac:dyDescent="0.25">
      <c r="A490" s="10" t="s">
        <v>534</v>
      </c>
      <c r="B490" s="10" t="s">
        <v>463</v>
      </c>
      <c r="C490" s="7">
        <v>12</v>
      </c>
      <c r="D490" s="11" t="s">
        <v>429</v>
      </c>
      <c r="E490" s="8">
        <v>39</v>
      </c>
      <c r="F490" s="8">
        <v>32</v>
      </c>
      <c r="G490" s="8">
        <v>71</v>
      </c>
    </row>
    <row r="491" spans="1:7" x14ac:dyDescent="0.25">
      <c r="A491" s="10" t="s">
        <v>535</v>
      </c>
      <c r="B491" s="10" t="s">
        <v>463</v>
      </c>
      <c r="C491" s="7">
        <v>13</v>
      </c>
      <c r="D491" s="11" t="s">
        <v>429</v>
      </c>
      <c r="E491" s="8">
        <v>48</v>
      </c>
      <c r="F491" s="8">
        <v>40</v>
      </c>
      <c r="G491" s="8">
        <v>88</v>
      </c>
    </row>
    <row r="492" spans="1:7" x14ac:dyDescent="0.25">
      <c r="A492" s="10" t="s">
        <v>536</v>
      </c>
      <c r="B492" s="10" t="s">
        <v>463</v>
      </c>
      <c r="C492" s="7">
        <v>14</v>
      </c>
      <c r="D492" s="11" t="s">
        <v>429</v>
      </c>
      <c r="E492" s="8">
        <v>56</v>
      </c>
      <c r="F492" s="8">
        <v>48</v>
      </c>
      <c r="G492" s="8">
        <v>104</v>
      </c>
    </row>
    <row r="493" spans="1:7" x14ac:dyDescent="0.25">
      <c r="A493" s="10" t="s">
        <v>537</v>
      </c>
      <c r="B493" s="10" t="s">
        <v>463</v>
      </c>
      <c r="C493" s="7">
        <v>15</v>
      </c>
      <c r="D493" s="11" t="s">
        <v>429</v>
      </c>
      <c r="E493" s="8">
        <v>64</v>
      </c>
      <c r="F493" s="8">
        <v>56</v>
      </c>
      <c r="G493" s="8">
        <v>120</v>
      </c>
    </row>
    <row r="494" spans="1:7" x14ac:dyDescent="0.25">
      <c r="A494" s="10" t="s">
        <v>538</v>
      </c>
      <c r="B494" s="10" t="s">
        <v>463</v>
      </c>
      <c r="C494" s="7">
        <v>16</v>
      </c>
      <c r="D494" s="11" t="s">
        <v>429</v>
      </c>
      <c r="E494" s="8">
        <v>74</v>
      </c>
      <c r="F494" s="8">
        <v>70</v>
      </c>
      <c r="G494" s="8">
        <v>144</v>
      </c>
    </row>
    <row r="495" spans="1:7" x14ac:dyDescent="0.25">
      <c r="A495" s="10" t="s">
        <v>539</v>
      </c>
      <c r="B495" s="10" t="s">
        <v>463</v>
      </c>
      <c r="C495" s="7">
        <v>17</v>
      </c>
      <c r="D495" s="11" t="s">
        <v>429</v>
      </c>
      <c r="E495" s="8">
        <v>83</v>
      </c>
      <c r="F495" s="8">
        <v>84</v>
      </c>
      <c r="G495" s="8">
        <v>167</v>
      </c>
    </row>
    <row r="496" spans="1:7" x14ac:dyDescent="0.25">
      <c r="A496" s="10" t="s">
        <v>540</v>
      </c>
      <c r="B496" s="10" t="s">
        <v>463</v>
      </c>
      <c r="C496" s="7">
        <v>18</v>
      </c>
      <c r="D496" s="11" t="s">
        <v>429</v>
      </c>
      <c r="E496" s="8">
        <v>93</v>
      </c>
      <c r="F496" s="8">
        <v>98</v>
      </c>
      <c r="G496" s="8">
        <v>191</v>
      </c>
    </row>
    <row r="497" spans="1:7" x14ac:dyDescent="0.25">
      <c r="A497" s="10" t="s">
        <v>541</v>
      </c>
      <c r="B497" s="10" t="s">
        <v>463</v>
      </c>
      <c r="C497" s="7">
        <v>19</v>
      </c>
      <c r="D497" s="11" t="s">
        <v>429</v>
      </c>
      <c r="E497" s="8">
        <v>102</v>
      </c>
      <c r="F497" s="8">
        <v>112</v>
      </c>
      <c r="G497" s="8">
        <v>214</v>
      </c>
    </row>
    <row r="498" spans="1:7" x14ac:dyDescent="0.25">
      <c r="A498" s="10" t="s">
        <v>542</v>
      </c>
      <c r="B498" s="10" t="s">
        <v>463</v>
      </c>
      <c r="C498" s="7">
        <v>20</v>
      </c>
      <c r="D498" s="11" t="s">
        <v>429</v>
      </c>
      <c r="E498" s="8">
        <v>112</v>
      </c>
      <c r="F498" s="8">
        <v>126</v>
      </c>
      <c r="G498" s="8">
        <v>238</v>
      </c>
    </row>
    <row r="499" spans="1:7" x14ac:dyDescent="0.25">
      <c r="A499" s="10" t="s">
        <v>282</v>
      </c>
      <c r="B499" s="10" t="s">
        <v>463</v>
      </c>
      <c r="C499" s="7">
        <v>21</v>
      </c>
      <c r="D499" s="11" t="s">
        <v>429</v>
      </c>
      <c r="E499" s="8">
        <v>122</v>
      </c>
      <c r="F499" s="8">
        <v>140</v>
      </c>
      <c r="G499" s="8">
        <v>262</v>
      </c>
    </row>
    <row r="500" spans="1:7" x14ac:dyDescent="0.25">
      <c r="A500" s="10" t="s">
        <v>283</v>
      </c>
      <c r="B500" s="10" t="s">
        <v>463</v>
      </c>
      <c r="C500" s="7">
        <v>22</v>
      </c>
      <c r="D500" s="11" t="s">
        <v>429</v>
      </c>
      <c r="E500" s="8">
        <v>133</v>
      </c>
      <c r="F500" s="8">
        <v>138</v>
      </c>
      <c r="G500" s="8">
        <v>271</v>
      </c>
    </row>
    <row r="501" spans="1:7" x14ac:dyDescent="0.25">
      <c r="A501" s="10" t="s">
        <v>284</v>
      </c>
      <c r="B501" s="10" t="s">
        <v>463</v>
      </c>
      <c r="C501" s="7">
        <v>23</v>
      </c>
      <c r="D501" s="11" t="s">
        <v>429</v>
      </c>
      <c r="E501" s="8">
        <v>145</v>
      </c>
      <c r="F501" s="8">
        <v>136</v>
      </c>
      <c r="G501" s="8">
        <v>281</v>
      </c>
    </row>
    <row r="502" spans="1:7" x14ac:dyDescent="0.25">
      <c r="A502" s="10" t="s">
        <v>285</v>
      </c>
      <c r="B502" s="10" t="s">
        <v>463</v>
      </c>
      <c r="C502" s="7">
        <v>24</v>
      </c>
      <c r="D502" s="11" t="s">
        <v>429</v>
      </c>
      <c r="E502" s="8">
        <v>156</v>
      </c>
      <c r="F502" s="8">
        <v>134</v>
      </c>
      <c r="G502" s="8">
        <v>290</v>
      </c>
    </row>
    <row r="503" spans="1:7" x14ac:dyDescent="0.25">
      <c r="A503" s="10" t="s">
        <v>286</v>
      </c>
      <c r="B503" s="10" t="s">
        <v>463</v>
      </c>
      <c r="C503" s="7">
        <v>25</v>
      </c>
      <c r="D503" s="11" t="s">
        <v>429</v>
      </c>
      <c r="E503" s="8">
        <v>168</v>
      </c>
      <c r="F503" s="8">
        <v>132</v>
      </c>
      <c r="G503" s="8">
        <v>300</v>
      </c>
    </row>
    <row r="504" spans="1:7" x14ac:dyDescent="0.25">
      <c r="A504" s="10" t="s">
        <v>287</v>
      </c>
      <c r="B504" s="10" t="s">
        <v>463</v>
      </c>
      <c r="C504" s="7">
        <v>26</v>
      </c>
      <c r="D504" s="11" t="s">
        <v>429</v>
      </c>
      <c r="E504" s="8">
        <v>180</v>
      </c>
      <c r="F504" s="8">
        <v>130</v>
      </c>
      <c r="G504" s="8">
        <v>310</v>
      </c>
    </row>
    <row r="505" spans="1:7" x14ac:dyDescent="0.25">
      <c r="A505" s="10" t="s">
        <v>288</v>
      </c>
      <c r="B505" s="10" t="s">
        <v>463</v>
      </c>
      <c r="C505" s="7">
        <v>27</v>
      </c>
      <c r="D505" s="11" t="s">
        <v>429</v>
      </c>
      <c r="E505" s="8">
        <v>191</v>
      </c>
      <c r="F505" s="8">
        <v>128</v>
      </c>
      <c r="G505" s="8">
        <v>319</v>
      </c>
    </row>
    <row r="506" spans="1:7" x14ac:dyDescent="0.25">
      <c r="A506" s="10" t="s">
        <v>289</v>
      </c>
      <c r="B506" s="10" t="s">
        <v>463</v>
      </c>
      <c r="C506" s="7">
        <v>28</v>
      </c>
      <c r="D506" s="11" t="s">
        <v>429</v>
      </c>
      <c r="E506" s="8">
        <v>159</v>
      </c>
      <c r="F506" s="8">
        <v>107</v>
      </c>
      <c r="G506" s="8">
        <v>266</v>
      </c>
    </row>
    <row r="507" spans="1:7" x14ac:dyDescent="0.25">
      <c r="A507" s="10" t="s">
        <v>290</v>
      </c>
      <c r="B507" s="10" t="s">
        <v>463</v>
      </c>
      <c r="C507" s="7">
        <v>29</v>
      </c>
      <c r="D507" s="11" t="s">
        <v>429</v>
      </c>
      <c r="E507" s="8">
        <v>128</v>
      </c>
      <c r="F507" s="8">
        <v>86</v>
      </c>
      <c r="G507" s="8">
        <v>214</v>
      </c>
    </row>
    <row r="508" spans="1:7" x14ac:dyDescent="0.25">
      <c r="A508" s="10" t="s">
        <v>291</v>
      </c>
      <c r="B508" s="10" t="s">
        <v>463</v>
      </c>
      <c r="C508" s="7">
        <v>30</v>
      </c>
      <c r="D508" s="11" t="s">
        <v>429</v>
      </c>
      <c r="E508" s="8">
        <v>96</v>
      </c>
      <c r="F508" s="8">
        <v>64</v>
      </c>
      <c r="G508" s="8">
        <v>160</v>
      </c>
    </row>
    <row r="509" spans="1:7" x14ac:dyDescent="0.25">
      <c r="A509" s="10" t="s">
        <v>292</v>
      </c>
      <c r="B509" s="10" t="s">
        <v>463</v>
      </c>
      <c r="C509" s="7">
        <v>31</v>
      </c>
      <c r="D509" s="11" t="s">
        <v>429</v>
      </c>
      <c r="E509" s="8">
        <v>64</v>
      </c>
      <c r="F509" s="8">
        <v>43</v>
      </c>
      <c r="G509" s="8">
        <v>107</v>
      </c>
    </row>
    <row r="510" spans="1:7" x14ac:dyDescent="0.25">
      <c r="A510" s="10" t="s">
        <v>293</v>
      </c>
      <c r="B510" s="10" t="s">
        <v>463</v>
      </c>
      <c r="C510" s="7">
        <v>32</v>
      </c>
      <c r="D510" s="11" t="s">
        <v>429</v>
      </c>
      <c r="E510" s="8">
        <v>32</v>
      </c>
      <c r="F510" s="8">
        <v>21</v>
      </c>
      <c r="G510" s="8">
        <v>53</v>
      </c>
    </row>
    <row r="511" spans="1:7" x14ac:dyDescent="0.25">
      <c r="A511" s="10" t="s">
        <v>294</v>
      </c>
      <c r="B511" s="10" t="s">
        <v>463</v>
      </c>
      <c r="C511" s="7">
        <v>33</v>
      </c>
      <c r="D511" s="11" t="s">
        <v>429</v>
      </c>
      <c r="E511" s="8">
        <v>0</v>
      </c>
      <c r="F511" s="8">
        <v>0</v>
      </c>
      <c r="G511" s="8">
        <v>0</v>
      </c>
    </row>
    <row r="512" spans="1:7" x14ac:dyDescent="0.25">
      <c r="A512" s="10" t="s">
        <v>295</v>
      </c>
      <c r="B512" s="10" t="s">
        <v>429</v>
      </c>
      <c r="C512" s="7">
        <v>0</v>
      </c>
      <c r="D512" s="11" t="s">
        <v>429</v>
      </c>
      <c r="E512" s="8">
        <v>0</v>
      </c>
      <c r="F512" s="8">
        <v>3</v>
      </c>
      <c r="G512" s="8">
        <v>3</v>
      </c>
    </row>
    <row r="513" spans="1:7" x14ac:dyDescent="0.25">
      <c r="A513" s="10" t="s">
        <v>296</v>
      </c>
      <c r="B513" s="10" t="s">
        <v>429</v>
      </c>
      <c r="C513" s="7">
        <v>1</v>
      </c>
      <c r="D513" s="11" t="s">
        <v>429</v>
      </c>
      <c r="E513" s="8">
        <v>0</v>
      </c>
      <c r="F513" s="8">
        <v>4</v>
      </c>
      <c r="G513" s="8">
        <v>4</v>
      </c>
    </row>
    <row r="514" spans="1:7" x14ac:dyDescent="0.25">
      <c r="A514" s="10" t="s">
        <v>297</v>
      </c>
      <c r="B514" s="10" t="s">
        <v>429</v>
      </c>
      <c r="C514" s="7">
        <v>2</v>
      </c>
      <c r="D514" s="11" t="s">
        <v>429</v>
      </c>
      <c r="E514" s="8">
        <v>0</v>
      </c>
      <c r="F514" s="8">
        <v>5</v>
      </c>
      <c r="G514" s="8">
        <v>5</v>
      </c>
    </row>
    <row r="515" spans="1:7" x14ac:dyDescent="0.25">
      <c r="A515" s="10" t="s">
        <v>298</v>
      </c>
      <c r="B515" s="10" t="s">
        <v>429</v>
      </c>
      <c r="C515" s="7">
        <v>3</v>
      </c>
      <c r="D515" s="11" t="s">
        <v>429</v>
      </c>
      <c r="E515" s="8">
        <v>0</v>
      </c>
      <c r="F515" s="8">
        <v>6</v>
      </c>
      <c r="G515" s="8">
        <v>6</v>
      </c>
    </row>
    <row r="516" spans="1:7" x14ac:dyDescent="0.25">
      <c r="A516" s="10" t="s">
        <v>299</v>
      </c>
      <c r="B516" s="10" t="s">
        <v>429</v>
      </c>
      <c r="C516" s="7">
        <v>4</v>
      </c>
      <c r="D516" s="11" t="s">
        <v>429</v>
      </c>
      <c r="E516" s="8">
        <v>1</v>
      </c>
      <c r="F516" s="8">
        <v>7</v>
      </c>
      <c r="G516" s="8">
        <v>8</v>
      </c>
    </row>
    <row r="517" spans="1:7" x14ac:dyDescent="0.25">
      <c r="A517" s="10" t="s">
        <v>300</v>
      </c>
      <c r="B517" s="10" t="s">
        <v>429</v>
      </c>
      <c r="C517" s="7">
        <v>5</v>
      </c>
      <c r="D517" s="11" t="s">
        <v>429</v>
      </c>
      <c r="E517" s="8">
        <v>2</v>
      </c>
      <c r="F517" s="8">
        <v>11</v>
      </c>
      <c r="G517" s="8">
        <v>13</v>
      </c>
    </row>
    <row r="518" spans="1:7" x14ac:dyDescent="0.25">
      <c r="A518" s="10" t="s">
        <v>301</v>
      </c>
      <c r="B518" s="10" t="s">
        <v>429</v>
      </c>
      <c r="C518" s="7">
        <v>6</v>
      </c>
      <c r="D518" s="11" t="s">
        <v>429</v>
      </c>
      <c r="E518" s="8">
        <v>3</v>
      </c>
      <c r="F518" s="8">
        <v>16</v>
      </c>
      <c r="G518" s="8">
        <v>19</v>
      </c>
    </row>
    <row r="519" spans="1:7" x14ac:dyDescent="0.25">
      <c r="A519" s="10" t="s">
        <v>302</v>
      </c>
      <c r="B519" s="10" t="s">
        <v>429</v>
      </c>
      <c r="C519" s="7">
        <v>7</v>
      </c>
      <c r="D519" s="11" t="s">
        <v>429</v>
      </c>
      <c r="E519" s="8">
        <v>3</v>
      </c>
      <c r="F519" s="8">
        <v>22</v>
      </c>
      <c r="G519" s="8">
        <v>25</v>
      </c>
    </row>
    <row r="520" spans="1:7" x14ac:dyDescent="0.25">
      <c r="A520" s="10" t="s">
        <v>303</v>
      </c>
      <c r="B520" s="10" t="s">
        <v>429</v>
      </c>
      <c r="C520" s="7">
        <v>8</v>
      </c>
      <c r="D520" s="11" t="s">
        <v>429</v>
      </c>
      <c r="E520" s="8">
        <v>4</v>
      </c>
      <c r="F520" s="8">
        <v>27</v>
      </c>
      <c r="G520" s="8">
        <v>31</v>
      </c>
    </row>
    <row r="521" spans="1:7" x14ac:dyDescent="0.25">
      <c r="A521" s="10" t="s">
        <v>304</v>
      </c>
      <c r="B521" s="10" t="s">
        <v>429</v>
      </c>
      <c r="C521" s="7">
        <v>9</v>
      </c>
      <c r="D521" s="11" t="s">
        <v>429</v>
      </c>
      <c r="E521" s="8">
        <v>5</v>
      </c>
      <c r="F521" s="8">
        <v>32</v>
      </c>
      <c r="G521" s="8">
        <v>37</v>
      </c>
    </row>
    <row r="522" spans="1:7" x14ac:dyDescent="0.25">
      <c r="A522" s="10" t="s">
        <v>305</v>
      </c>
      <c r="B522" s="10" t="s">
        <v>429</v>
      </c>
      <c r="C522" s="7">
        <v>10</v>
      </c>
      <c r="D522" s="11" t="s">
        <v>429</v>
      </c>
      <c r="E522" s="8">
        <v>7</v>
      </c>
      <c r="F522" s="8">
        <v>42</v>
      </c>
      <c r="G522" s="8">
        <v>49</v>
      </c>
    </row>
    <row r="523" spans="1:7" x14ac:dyDescent="0.25">
      <c r="A523" s="10" t="s">
        <v>306</v>
      </c>
      <c r="B523" s="10" t="s">
        <v>429</v>
      </c>
      <c r="C523" s="7">
        <v>11</v>
      </c>
      <c r="D523" s="11" t="s">
        <v>429</v>
      </c>
      <c r="E523" s="8">
        <v>9</v>
      </c>
      <c r="F523" s="8">
        <v>52</v>
      </c>
      <c r="G523" s="8">
        <v>61</v>
      </c>
    </row>
    <row r="524" spans="1:7" x14ac:dyDescent="0.25">
      <c r="A524" s="10" t="s">
        <v>307</v>
      </c>
      <c r="B524" s="10" t="s">
        <v>429</v>
      </c>
      <c r="C524" s="7">
        <v>12</v>
      </c>
      <c r="D524" s="11" t="s">
        <v>429</v>
      </c>
      <c r="E524" s="8">
        <v>10</v>
      </c>
      <c r="F524" s="8">
        <v>62</v>
      </c>
      <c r="G524" s="8">
        <v>72</v>
      </c>
    </row>
    <row r="525" spans="1:7" x14ac:dyDescent="0.25">
      <c r="A525" s="10" t="s">
        <v>308</v>
      </c>
      <c r="B525" s="10" t="s">
        <v>429</v>
      </c>
      <c r="C525" s="7">
        <v>13</v>
      </c>
      <c r="D525" s="11" t="s">
        <v>429</v>
      </c>
      <c r="E525" s="8">
        <v>12</v>
      </c>
      <c r="F525" s="8">
        <v>72</v>
      </c>
      <c r="G525" s="8">
        <v>84</v>
      </c>
    </row>
    <row r="526" spans="1:7" x14ac:dyDescent="0.25">
      <c r="A526" s="10" t="s">
        <v>309</v>
      </c>
      <c r="B526" s="10" t="s">
        <v>429</v>
      </c>
      <c r="C526" s="7">
        <v>14</v>
      </c>
      <c r="D526" s="11" t="s">
        <v>429</v>
      </c>
      <c r="E526" s="8">
        <v>14</v>
      </c>
      <c r="F526" s="8">
        <v>81</v>
      </c>
      <c r="G526" s="8">
        <v>95</v>
      </c>
    </row>
    <row r="527" spans="1:7" x14ac:dyDescent="0.25">
      <c r="A527" s="10" t="s">
        <v>310</v>
      </c>
      <c r="B527" s="10" t="s">
        <v>429</v>
      </c>
      <c r="C527" s="7">
        <v>15</v>
      </c>
      <c r="D527" s="11" t="s">
        <v>429</v>
      </c>
      <c r="E527" s="8">
        <v>16</v>
      </c>
      <c r="F527" s="8">
        <v>91</v>
      </c>
      <c r="G527" s="8">
        <v>107</v>
      </c>
    </row>
    <row r="528" spans="1:7" x14ac:dyDescent="0.25">
      <c r="A528" s="10" t="s">
        <v>608</v>
      </c>
      <c r="B528" s="10" t="s">
        <v>429</v>
      </c>
      <c r="C528" s="7">
        <v>16</v>
      </c>
      <c r="D528" s="11" t="s">
        <v>429</v>
      </c>
      <c r="E528" s="8">
        <v>21</v>
      </c>
      <c r="F528" s="8">
        <v>105</v>
      </c>
      <c r="G528" s="8">
        <v>126</v>
      </c>
    </row>
    <row r="529" spans="1:7" x14ac:dyDescent="0.25">
      <c r="A529" s="10" t="s">
        <v>609</v>
      </c>
      <c r="B529" s="10" t="s">
        <v>429</v>
      </c>
      <c r="C529" s="7">
        <v>17</v>
      </c>
      <c r="D529" s="11" t="s">
        <v>429</v>
      </c>
      <c r="E529" s="8">
        <v>27</v>
      </c>
      <c r="F529" s="8">
        <v>119</v>
      </c>
      <c r="G529" s="8">
        <v>146</v>
      </c>
    </row>
    <row r="530" spans="1:7" x14ac:dyDescent="0.25">
      <c r="A530" s="10" t="s">
        <v>610</v>
      </c>
      <c r="B530" s="10" t="s">
        <v>429</v>
      </c>
      <c r="C530" s="7">
        <v>18</v>
      </c>
      <c r="D530" s="11" t="s">
        <v>429</v>
      </c>
      <c r="E530" s="8">
        <v>32</v>
      </c>
      <c r="F530" s="8">
        <v>132</v>
      </c>
      <c r="G530" s="8">
        <v>164</v>
      </c>
    </row>
    <row r="531" spans="1:7" x14ac:dyDescent="0.25">
      <c r="A531" s="10" t="s">
        <v>611</v>
      </c>
      <c r="B531" s="10" t="s">
        <v>429</v>
      </c>
      <c r="C531" s="7">
        <v>19</v>
      </c>
      <c r="D531" s="11" t="s">
        <v>429</v>
      </c>
      <c r="E531" s="8">
        <v>37</v>
      </c>
      <c r="F531" s="8">
        <v>146</v>
      </c>
      <c r="G531" s="8">
        <v>183</v>
      </c>
    </row>
    <row r="532" spans="1:7" x14ac:dyDescent="0.25">
      <c r="A532" s="10" t="s">
        <v>612</v>
      </c>
      <c r="B532" s="10" t="s">
        <v>429</v>
      </c>
      <c r="C532" s="7">
        <v>20</v>
      </c>
      <c r="D532" s="11" t="s">
        <v>429</v>
      </c>
      <c r="E532" s="8">
        <v>43</v>
      </c>
      <c r="F532" s="8">
        <v>160</v>
      </c>
      <c r="G532" s="8">
        <v>203</v>
      </c>
    </row>
    <row r="533" spans="1:7" x14ac:dyDescent="0.25">
      <c r="A533" s="10" t="s">
        <v>613</v>
      </c>
      <c r="B533" s="10" t="s">
        <v>429</v>
      </c>
      <c r="C533" s="7">
        <v>21</v>
      </c>
      <c r="D533" s="11" t="s">
        <v>429</v>
      </c>
      <c r="E533" s="8">
        <v>48</v>
      </c>
      <c r="F533" s="8">
        <v>174</v>
      </c>
      <c r="G533" s="8">
        <v>222</v>
      </c>
    </row>
    <row r="534" spans="1:7" x14ac:dyDescent="0.25">
      <c r="A534" s="10" t="s">
        <v>614</v>
      </c>
      <c r="B534" s="10" t="s">
        <v>429</v>
      </c>
      <c r="C534" s="7">
        <v>22</v>
      </c>
      <c r="D534" s="11" t="s">
        <v>429</v>
      </c>
      <c r="E534" s="8">
        <v>49</v>
      </c>
      <c r="F534" s="8">
        <v>173</v>
      </c>
      <c r="G534" s="8">
        <v>222</v>
      </c>
    </row>
    <row r="535" spans="1:7" x14ac:dyDescent="0.25">
      <c r="A535" s="10" t="s">
        <v>615</v>
      </c>
      <c r="B535" s="10" t="s">
        <v>429</v>
      </c>
      <c r="C535" s="7">
        <v>23</v>
      </c>
      <c r="D535" s="11" t="s">
        <v>429</v>
      </c>
      <c r="E535" s="8">
        <v>50</v>
      </c>
      <c r="F535" s="8">
        <v>172</v>
      </c>
      <c r="G535" s="8">
        <v>222</v>
      </c>
    </row>
    <row r="536" spans="1:7" x14ac:dyDescent="0.25">
      <c r="A536" s="10" t="s">
        <v>616</v>
      </c>
      <c r="B536" s="10" t="s">
        <v>429</v>
      </c>
      <c r="C536" s="7">
        <v>24</v>
      </c>
      <c r="D536" s="11" t="s">
        <v>429</v>
      </c>
      <c r="E536" s="8">
        <v>51</v>
      </c>
      <c r="F536" s="8">
        <v>172</v>
      </c>
      <c r="G536" s="8">
        <v>223</v>
      </c>
    </row>
    <row r="537" spans="1:7" x14ac:dyDescent="0.25">
      <c r="A537" s="10" t="s">
        <v>617</v>
      </c>
      <c r="B537" s="10" t="s">
        <v>429</v>
      </c>
      <c r="C537" s="7">
        <v>25</v>
      </c>
      <c r="D537" s="11" t="s">
        <v>429</v>
      </c>
      <c r="E537" s="8">
        <v>51</v>
      </c>
      <c r="F537" s="8">
        <v>171</v>
      </c>
      <c r="G537" s="8">
        <v>222</v>
      </c>
    </row>
    <row r="538" spans="1:7" x14ac:dyDescent="0.25">
      <c r="A538" s="10" t="s">
        <v>618</v>
      </c>
      <c r="B538" s="10" t="s">
        <v>429</v>
      </c>
      <c r="C538" s="7">
        <v>26</v>
      </c>
      <c r="D538" s="11" t="s">
        <v>429</v>
      </c>
      <c r="E538" s="8">
        <v>52</v>
      </c>
      <c r="F538" s="8">
        <v>170</v>
      </c>
      <c r="G538" s="8">
        <v>222</v>
      </c>
    </row>
    <row r="539" spans="1:7" x14ac:dyDescent="0.25">
      <c r="A539" s="10" t="s">
        <v>619</v>
      </c>
      <c r="B539" s="10" t="s">
        <v>429</v>
      </c>
      <c r="C539" s="7">
        <v>27</v>
      </c>
      <c r="D539" s="11" t="s">
        <v>429</v>
      </c>
      <c r="E539" s="8">
        <v>53</v>
      </c>
      <c r="F539" s="8">
        <v>170</v>
      </c>
      <c r="G539" s="8">
        <v>223</v>
      </c>
    </row>
    <row r="540" spans="1:7" x14ac:dyDescent="0.25">
      <c r="A540" s="10" t="s">
        <v>620</v>
      </c>
      <c r="B540" s="10" t="s">
        <v>429</v>
      </c>
      <c r="C540" s="7">
        <v>28</v>
      </c>
      <c r="D540" s="11" t="s">
        <v>429</v>
      </c>
      <c r="E540" s="8">
        <v>44</v>
      </c>
      <c r="F540" s="8">
        <v>141</v>
      </c>
      <c r="G540" s="8">
        <v>185</v>
      </c>
    </row>
    <row r="541" spans="1:7" x14ac:dyDescent="0.25">
      <c r="A541" s="10" t="s">
        <v>621</v>
      </c>
      <c r="B541" s="10" t="s">
        <v>429</v>
      </c>
      <c r="C541" s="7">
        <v>29</v>
      </c>
      <c r="D541" s="11" t="s">
        <v>429</v>
      </c>
      <c r="E541" s="8">
        <v>35</v>
      </c>
      <c r="F541" s="8">
        <v>113</v>
      </c>
      <c r="G541" s="8">
        <v>148</v>
      </c>
    </row>
    <row r="542" spans="1:7" x14ac:dyDescent="0.25">
      <c r="A542" s="10" t="s">
        <v>622</v>
      </c>
      <c r="B542" s="10" t="s">
        <v>429</v>
      </c>
      <c r="C542" s="7">
        <v>30</v>
      </c>
      <c r="D542" s="11" t="s">
        <v>429</v>
      </c>
      <c r="E542" s="8">
        <v>27</v>
      </c>
      <c r="F542" s="8">
        <v>85</v>
      </c>
      <c r="G542" s="8">
        <v>112</v>
      </c>
    </row>
    <row r="543" spans="1:7" x14ac:dyDescent="0.25">
      <c r="A543" s="10" t="s">
        <v>623</v>
      </c>
      <c r="B543" s="10" t="s">
        <v>429</v>
      </c>
      <c r="C543" s="7">
        <v>31</v>
      </c>
      <c r="D543" s="11" t="s">
        <v>429</v>
      </c>
      <c r="E543" s="8">
        <v>18</v>
      </c>
      <c r="F543" s="8">
        <v>57</v>
      </c>
      <c r="G543" s="8">
        <v>75</v>
      </c>
    </row>
    <row r="544" spans="1:7" x14ac:dyDescent="0.25">
      <c r="A544" s="10" t="s">
        <v>624</v>
      </c>
      <c r="B544" s="10" t="s">
        <v>429</v>
      </c>
      <c r="C544" s="7">
        <v>32</v>
      </c>
      <c r="D544" s="11" t="s">
        <v>429</v>
      </c>
      <c r="E544" s="8">
        <v>9</v>
      </c>
      <c r="F544" s="8">
        <v>28</v>
      </c>
      <c r="G544" s="8">
        <v>37</v>
      </c>
    </row>
    <row r="545" spans="1:7" x14ac:dyDescent="0.25">
      <c r="A545" s="10" t="s">
        <v>625</v>
      </c>
      <c r="B545" s="10" t="s">
        <v>429</v>
      </c>
      <c r="C545" s="7">
        <v>33</v>
      </c>
      <c r="D545" s="11" t="s">
        <v>429</v>
      </c>
      <c r="E545" s="8">
        <v>0</v>
      </c>
      <c r="F545" s="8">
        <v>0</v>
      </c>
      <c r="G545" s="8">
        <v>0</v>
      </c>
    </row>
    <row r="546" spans="1:7" x14ac:dyDescent="0.25">
      <c r="C546" s="7"/>
      <c r="D546" s="11"/>
    </row>
    <row r="547" spans="1:7" x14ac:dyDescent="0.25">
      <c r="C547" s="7"/>
      <c r="D547" s="11"/>
    </row>
    <row r="548" spans="1:7" x14ac:dyDescent="0.25">
      <c r="C548" s="7"/>
      <c r="D548" s="11"/>
    </row>
    <row r="549" spans="1:7" x14ac:dyDescent="0.25">
      <c r="C549" s="7"/>
      <c r="D549" s="11"/>
    </row>
    <row r="550" spans="1:7" x14ac:dyDescent="0.25">
      <c r="C550" s="7"/>
      <c r="D550" s="11"/>
    </row>
    <row r="551" spans="1:7" x14ac:dyDescent="0.25">
      <c r="C551" s="7"/>
      <c r="D551" s="11"/>
    </row>
    <row r="552" spans="1:7" x14ac:dyDescent="0.25">
      <c r="C552" s="7"/>
      <c r="D552" s="11"/>
    </row>
    <row r="553" spans="1:7" x14ac:dyDescent="0.25">
      <c r="C553" s="7"/>
      <c r="D553" s="11"/>
    </row>
    <row r="554" spans="1:7" x14ac:dyDescent="0.25">
      <c r="C554" s="7"/>
      <c r="D554" s="11"/>
    </row>
    <row r="555" spans="1:7" x14ac:dyDescent="0.25">
      <c r="C555" s="7"/>
      <c r="D555" s="11"/>
    </row>
    <row r="556" spans="1:7" x14ac:dyDescent="0.25">
      <c r="C556" s="7"/>
      <c r="D556" s="11"/>
    </row>
    <row r="557" spans="1:7" x14ac:dyDescent="0.25">
      <c r="C557" s="7"/>
      <c r="D557" s="11"/>
    </row>
    <row r="558" spans="1:7" x14ac:dyDescent="0.25">
      <c r="C558" s="7"/>
      <c r="D558" s="11"/>
    </row>
    <row r="559" spans="1:7" x14ac:dyDescent="0.25">
      <c r="C559" s="7"/>
      <c r="D559" s="11"/>
    </row>
    <row r="560" spans="1:7" x14ac:dyDescent="0.25">
      <c r="C560" s="7"/>
      <c r="D560" s="11"/>
    </row>
    <row r="561" spans="3:4" x14ac:dyDescent="0.25">
      <c r="C561" s="7"/>
      <c r="D561" s="11"/>
    </row>
    <row r="562" spans="3:4" x14ac:dyDescent="0.25">
      <c r="C562" s="7"/>
      <c r="D562" s="11"/>
    </row>
    <row r="563" spans="3:4" x14ac:dyDescent="0.25">
      <c r="C563" s="7"/>
      <c r="D563" s="11"/>
    </row>
    <row r="564" spans="3:4" x14ac:dyDescent="0.25">
      <c r="C564" s="7"/>
      <c r="D564" s="11"/>
    </row>
    <row r="565" spans="3:4" x14ac:dyDescent="0.25">
      <c r="C565" s="7"/>
      <c r="D565" s="11"/>
    </row>
    <row r="566" spans="3:4" x14ac:dyDescent="0.25">
      <c r="C566" s="7"/>
      <c r="D566" s="11"/>
    </row>
    <row r="567" spans="3:4" x14ac:dyDescent="0.25">
      <c r="C567" s="7"/>
      <c r="D567" s="11"/>
    </row>
    <row r="568" spans="3:4" x14ac:dyDescent="0.25">
      <c r="C568" s="7"/>
      <c r="D568" s="11"/>
    </row>
    <row r="569" spans="3:4" x14ac:dyDescent="0.25">
      <c r="C569" s="7"/>
      <c r="D569" s="11"/>
    </row>
    <row r="570" spans="3:4" x14ac:dyDescent="0.25">
      <c r="C570" s="7"/>
      <c r="D570" s="11"/>
    </row>
    <row r="571" spans="3:4" x14ac:dyDescent="0.25">
      <c r="C571" s="7"/>
      <c r="D571" s="11"/>
    </row>
    <row r="572" spans="3:4" x14ac:dyDescent="0.25">
      <c r="C572" s="7"/>
      <c r="D572" s="11"/>
    </row>
    <row r="573" spans="3:4" x14ac:dyDescent="0.25">
      <c r="C573" s="7"/>
      <c r="D573" s="11"/>
    </row>
    <row r="574" spans="3:4" x14ac:dyDescent="0.25">
      <c r="C574" s="7"/>
      <c r="D574" s="11"/>
    </row>
    <row r="575" spans="3:4" x14ac:dyDescent="0.25">
      <c r="C575" s="7"/>
      <c r="D575" s="11"/>
    </row>
    <row r="576" spans="3:4" x14ac:dyDescent="0.25">
      <c r="C576" s="7"/>
      <c r="D576" s="11"/>
    </row>
    <row r="577" spans="3:4" x14ac:dyDescent="0.25">
      <c r="C577" s="7"/>
      <c r="D577" s="11"/>
    </row>
    <row r="578" spans="3:4" x14ac:dyDescent="0.25">
      <c r="C578" s="7"/>
      <c r="D578" s="11"/>
    </row>
    <row r="579" spans="3:4" x14ac:dyDescent="0.25">
      <c r="C579" s="7"/>
      <c r="D579" s="11"/>
    </row>
    <row r="580" spans="3:4" x14ac:dyDescent="0.25">
      <c r="C580" s="7"/>
      <c r="D580" s="11"/>
    </row>
    <row r="581" spans="3:4" x14ac:dyDescent="0.25">
      <c r="C581" s="7"/>
      <c r="D581" s="11"/>
    </row>
    <row r="582" spans="3:4" x14ac:dyDescent="0.25">
      <c r="C582" s="7"/>
      <c r="D582" s="11"/>
    </row>
    <row r="583" spans="3:4" x14ac:dyDescent="0.25">
      <c r="C583" s="7"/>
      <c r="D583" s="11"/>
    </row>
    <row r="584" spans="3:4" x14ac:dyDescent="0.25">
      <c r="C584" s="7"/>
      <c r="D584" s="11"/>
    </row>
    <row r="585" spans="3:4" x14ac:dyDescent="0.25">
      <c r="C585" s="7"/>
      <c r="D585" s="11"/>
    </row>
    <row r="586" spans="3:4" x14ac:dyDescent="0.25">
      <c r="C586" s="7"/>
      <c r="D586" s="11"/>
    </row>
    <row r="587" spans="3:4" x14ac:dyDescent="0.25">
      <c r="C587" s="7"/>
      <c r="D587" s="11"/>
    </row>
    <row r="588" spans="3:4" x14ac:dyDescent="0.25">
      <c r="C588" s="7"/>
      <c r="D588" s="11"/>
    </row>
    <row r="589" spans="3:4" x14ac:dyDescent="0.25">
      <c r="C589" s="7"/>
      <c r="D589" s="11"/>
    </row>
    <row r="590" spans="3:4" x14ac:dyDescent="0.25">
      <c r="C590" s="7"/>
      <c r="D590" s="11"/>
    </row>
    <row r="591" spans="3:4" x14ac:dyDescent="0.25">
      <c r="C591" s="7"/>
      <c r="D591" s="11"/>
    </row>
    <row r="592" spans="3:4" x14ac:dyDescent="0.25">
      <c r="C592" s="7"/>
      <c r="D592" s="11"/>
    </row>
    <row r="593" spans="3:4" x14ac:dyDescent="0.25">
      <c r="C593" s="7"/>
      <c r="D593" s="11"/>
    </row>
    <row r="594" spans="3:4" x14ac:dyDescent="0.25">
      <c r="C594" s="7"/>
      <c r="D594" s="11"/>
    </row>
    <row r="595" spans="3:4" x14ac:dyDescent="0.25">
      <c r="C595" s="7"/>
      <c r="D595" s="11"/>
    </row>
    <row r="596" spans="3:4" x14ac:dyDescent="0.25">
      <c r="C596" s="7"/>
      <c r="D596" s="11"/>
    </row>
    <row r="597" spans="3:4" x14ac:dyDescent="0.25">
      <c r="C597" s="7"/>
      <c r="D597" s="11"/>
    </row>
    <row r="598" spans="3:4" x14ac:dyDescent="0.25">
      <c r="C598" s="7"/>
      <c r="D598" s="11"/>
    </row>
    <row r="599" spans="3:4" x14ac:dyDescent="0.25">
      <c r="C599" s="7"/>
      <c r="D599" s="11"/>
    </row>
    <row r="600" spans="3:4" x14ac:dyDescent="0.25">
      <c r="C600" s="7"/>
      <c r="D600" s="11"/>
    </row>
    <row r="601" spans="3:4" x14ac:dyDescent="0.25">
      <c r="C601" s="7"/>
      <c r="D601" s="11"/>
    </row>
    <row r="602" spans="3:4" x14ac:dyDescent="0.25">
      <c r="C602" s="7"/>
      <c r="D602" s="11"/>
    </row>
    <row r="603" spans="3:4" x14ac:dyDescent="0.25">
      <c r="C603" s="7"/>
      <c r="D603" s="11"/>
    </row>
    <row r="604" spans="3:4" x14ac:dyDescent="0.25">
      <c r="C604" s="7"/>
      <c r="D604" s="11"/>
    </row>
    <row r="605" spans="3:4" x14ac:dyDescent="0.25">
      <c r="C605" s="7"/>
      <c r="D605" s="11"/>
    </row>
    <row r="606" spans="3:4" x14ac:dyDescent="0.25">
      <c r="C606" s="7"/>
      <c r="D606" s="11"/>
    </row>
    <row r="607" spans="3:4" x14ac:dyDescent="0.25">
      <c r="C607" s="7"/>
      <c r="D607" s="11"/>
    </row>
    <row r="608" spans="3:4" x14ac:dyDescent="0.25">
      <c r="C608" s="7"/>
      <c r="D608" s="11"/>
    </row>
    <row r="609" spans="3:4" x14ac:dyDescent="0.25">
      <c r="C609" s="7"/>
      <c r="D609" s="11"/>
    </row>
    <row r="610" spans="3:4" x14ac:dyDescent="0.25">
      <c r="C610" s="7"/>
      <c r="D610" s="11"/>
    </row>
    <row r="611" spans="3:4" x14ac:dyDescent="0.25">
      <c r="C611" s="7"/>
      <c r="D611" s="11"/>
    </row>
    <row r="612" spans="3:4" x14ac:dyDescent="0.25">
      <c r="C612" s="7"/>
      <c r="D612" s="11"/>
    </row>
    <row r="613" spans="3:4" x14ac:dyDescent="0.25">
      <c r="C613" s="7"/>
      <c r="D613" s="11"/>
    </row>
    <row r="614" spans="3:4" x14ac:dyDescent="0.25">
      <c r="C614" s="7"/>
      <c r="D614" s="11"/>
    </row>
    <row r="615" spans="3:4" x14ac:dyDescent="0.25">
      <c r="C615" s="7"/>
      <c r="D615" s="11"/>
    </row>
    <row r="616" spans="3:4" x14ac:dyDescent="0.25">
      <c r="C616" s="7"/>
      <c r="D616" s="11"/>
    </row>
    <row r="617" spans="3:4" x14ac:dyDescent="0.25">
      <c r="C617" s="7"/>
      <c r="D617" s="11"/>
    </row>
    <row r="618" spans="3:4" x14ac:dyDescent="0.25">
      <c r="C618" s="7"/>
      <c r="D618" s="11"/>
    </row>
    <row r="619" spans="3:4" x14ac:dyDescent="0.25">
      <c r="C619" s="7"/>
      <c r="D619" s="11"/>
    </row>
    <row r="620" spans="3:4" x14ac:dyDescent="0.25">
      <c r="C620" s="7"/>
      <c r="D620" s="11"/>
    </row>
    <row r="621" spans="3:4" x14ac:dyDescent="0.25">
      <c r="C621" s="7"/>
      <c r="D621" s="11"/>
    </row>
    <row r="622" spans="3:4" x14ac:dyDescent="0.25">
      <c r="C622" s="7"/>
      <c r="D622" s="11"/>
    </row>
    <row r="623" spans="3:4" x14ac:dyDescent="0.25">
      <c r="C623" s="7"/>
      <c r="D623" s="11"/>
    </row>
    <row r="624" spans="3:4" x14ac:dyDescent="0.25">
      <c r="C624" s="7"/>
      <c r="D624" s="11"/>
    </row>
    <row r="625" spans="3:4" x14ac:dyDescent="0.25">
      <c r="C625" s="7"/>
      <c r="D625" s="11"/>
    </row>
    <row r="626" spans="3:4" x14ac:dyDescent="0.25">
      <c r="C626" s="7"/>
      <c r="D626" s="11"/>
    </row>
    <row r="627" spans="3:4" x14ac:dyDescent="0.25">
      <c r="C627" s="7"/>
      <c r="D627" s="11"/>
    </row>
    <row r="628" spans="3:4" x14ac:dyDescent="0.25">
      <c r="C628" s="7"/>
      <c r="D628" s="11"/>
    </row>
    <row r="629" spans="3:4" x14ac:dyDescent="0.25">
      <c r="C629" s="7"/>
      <c r="D629" s="11"/>
    </row>
    <row r="630" spans="3:4" x14ac:dyDescent="0.25">
      <c r="C630" s="7"/>
      <c r="D630" s="11"/>
    </row>
    <row r="631" spans="3:4" x14ac:dyDescent="0.25">
      <c r="C631" s="7"/>
      <c r="D631" s="11"/>
    </row>
    <row r="632" spans="3:4" x14ac:dyDescent="0.25">
      <c r="C632" s="7"/>
      <c r="D632" s="11"/>
    </row>
    <row r="633" spans="3:4" x14ac:dyDescent="0.25">
      <c r="C633" s="7"/>
      <c r="D633" s="11"/>
    </row>
    <row r="634" spans="3:4" x14ac:dyDescent="0.25">
      <c r="C634" s="7"/>
      <c r="D634" s="11"/>
    </row>
    <row r="635" spans="3:4" x14ac:dyDescent="0.25">
      <c r="C635" s="7"/>
      <c r="D635" s="11"/>
    </row>
    <row r="636" spans="3:4" x14ac:dyDescent="0.25">
      <c r="C636" s="7"/>
      <c r="D636" s="11"/>
    </row>
    <row r="637" spans="3:4" x14ac:dyDescent="0.25">
      <c r="C637" s="7"/>
      <c r="D637" s="11"/>
    </row>
    <row r="638" spans="3:4" x14ac:dyDescent="0.25">
      <c r="C638" s="7"/>
      <c r="D638" s="11"/>
    </row>
    <row r="639" spans="3:4" x14ac:dyDescent="0.25">
      <c r="C639" s="7"/>
      <c r="D639" s="11"/>
    </row>
    <row r="640" spans="3:4" x14ac:dyDescent="0.25">
      <c r="C640" s="7"/>
      <c r="D640" s="11"/>
    </row>
    <row r="641" spans="3:4" x14ac:dyDescent="0.25">
      <c r="C641" s="7"/>
      <c r="D641" s="11"/>
    </row>
    <row r="642" spans="3:4" x14ac:dyDescent="0.25">
      <c r="C642" s="7"/>
      <c r="D642" s="11"/>
    </row>
    <row r="643" spans="3:4" x14ac:dyDescent="0.25">
      <c r="C643" s="7"/>
      <c r="D643" s="11"/>
    </row>
    <row r="644" spans="3:4" x14ac:dyDescent="0.25">
      <c r="C644" s="7"/>
      <c r="D644" s="11"/>
    </row>
    <row r="645" spans="3:4" x14ac:dyDescent="0.25">
      <c r="C645" s="7"/>
      <c r="D645" s="11"/>
    </row>
    <row r="646" spans="3:4" x14ac:dyDescent="0.25">
      <c r="C646" s="7"/>
      <c r="D646" s="11"/>
    </row>
    <row r="647" spans="3:4" x14ac:dyDescent="0.25">
      <c r="C647" s="7"/>
      <c r="D647" s="11"/>
    </row>
    <row r="648" spans="3:4" x14ac:dyDescent="0.25">
      <c r="C648" s="7"/>
      <c r="D648" s="11"/>
    </row>
    <row r="649" spans="3:4" x14ac:dyDescent="0.25">
      <c r="C649" s="7"/>
      <c r="D649" s="11"/>
    </row>
    <row r="650" spans="3:4" x14ac:dyDescent="0.25">
      <c r="C650" s="7"/>
      <c r="D650" s="11"/>
    </row>
    <row r="651" spans="3:4" x14ac:dyDescent="0.25">
      <c r="C651" s="7"/>
      <c r="D651" s="11"/>
    </row>
    <row r="652" spans="3:4" x14ac:dyDescent="0.25">
      <c r="C652" s="7"/>
      <c r="D652" s="11"/>
    </row>
    <row r="653" spans="3:4" x14ac:dyDescent="0.25">
      <c r="C653" s="7"/>
      <c r="D653" s="11"/>
    </row>
    <row r="654" spans="3:4" x14ac:dyDescent="0.25">
      <c r="C654" s="7"/>
      <c r="D654" s="11"/>
    </row>
    <row r="655" spans="3:4" x14ac:dyDescent="0.25">
      <c r="C655" s="7"/>
      <c r="D655" s="11"/>
    </row>
    <row r="656" spans="3:4" x14ac:dyDescent="0.25">
      <c r="C656" s="7"/>
      <c r="D656" s="11"/>
    </row>
    <row r="657" spans="3:4" x14ac:dyDescent="0.25">
      <c r="C657" s="7"/>
      <c r="D657" s="11"/>
    </row>
    <row r="658" spans="3:4" x14ac:dyDescent="0.25">
      <c r="C658" s="7"/>
      <c r="D658" s="11"/>
    </row>
    <row r="659" spans="3:4" x14ac:dyDescent="0.25">
      <c r="C659" s="7"/>
      <c r="D659" s="11"/>
    </row>
    <row r="660" spans="3:4" x14ac:dyDescent="0.25">
      <c r="C660" s="7"/>
      <c r="D660" s="11"/>
    </row>
    <row r="661" spans="3:4" x14ac:dyDescent="0.25">
      <c r="C661" s="7"/>
      <c r="D661" s="11"/>
    </row>
    <row r="662" spans="3:4" x14ac:dyDescent="0.25">
      <c r="C662" s="7"/>
      <c r="D662" s="11"/>
    </row>
    <row r="663" spans="3:4" x14ac:dyDescent="0.25">
      <c r="C663" s="7"/>
      <c r="D663" s="11"/>
    </row>
    <row r="664" spans="3:4" x14ac:dyDescent="0.25">
      <c r="C664" s="7"/>
      <c r="D664" s="11"/>
    </row>
    <row r="665" spans="3:4" x14ac:dyDescent="0.25">
      <c r="C665" s="7"/>
      <c r="D665" s="11"/>
    </row>
    <row r="666" spans="3:4" x14ac:dyDescent="0.25">
      <c r="C666" s="7"/>
      <c r="D666" s="11"/>
    </row>
    <row r="667" spans="3:4" x14ac:dyDescent="0.25">
      <c r="C667" s="7"/>
      <c r="D667" s="11"/>
    </row>
    <row r="668" spans="3:4" x14ac:dyDescent="0.25">
      <c r="C668" s="7"/>
      <c r="D668" s="11"/>
    </row>
    <row r="669" spans="3:4" x14ac:dyDescent="0.25">
      <c r="C669" s="7"/>
      <c r="D669" s="11"/>
    </row>
    <row r="670" spans="3:4" x14ac:dyDescent="0.25">
      <c r="C670" s="7"/>
      <c r="D670" s="11"/>
    </row>
    <row r="671" spans="3:4" x14ac:dyDescent="0.25">
      <c r="C671" s="7"/>
      <c r="D671" s="11"/>
    </row>
    <row r="672" spans="3:4" x14ac:dyDescent="0.25">
      <c r="C672" s="7"/>
      <c r="D672" s="11"/>
    </row>
    <row r="673" spans="3:4" x14ac:dyDescent="0.25">
      <c r="C673" s="7"/>
      <c r="D673" s="11"/>
    </row>
    <row r="674" spans="3:4" x14ac:dyDescent="0.25">
      <c r="C674" s="7"/>
      <c r="D674" s="11"/>
    </row>
    <row r="675" spans="3:4" x14ac:dyDescent="0.25">
      <c r="C675" s="7"/>
      <c r="D675" s="11"/>
    </row>
    <row r="676" spans="3:4" x14ac:dyDescent="0.25">
      <c r="C676" s="7"/>
      <c r="D676" s="11"/>
    </row>
    <row r="677" spans="3:4" x14ac:dyDescent="0.25">
      <c r="C677" s="7"/>
      <c r="D677" s="11"/>
    </row>
    <row r="678" spans="3:4" x14ac:dyDescent="0.25">
      <c r="C678" s="7"/>
      <c r="D678" s="11"/>
    </row>
    <row r="679" spans="3:4" x14ac:dyDescent="0.25">
      <c r="C679" s="7"/>
      <c r="D679" s="11"/>
    </row>
    <row r="680" spans="3:4" x14ac:dyDescent="0.25">
      <c r="C680" s="7"/>
      <c r="D680" s="11"/>
    </row>
    <row r="681" spans="3:4" x14ac:dyDescent="0.25">
      <c r="C681" s="7"/>
      <c r="D681" s="11"/>
    </row>
  </sheetData>
  <mergeCells count="1">
    <mergeCell ref="J1:U7"/>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workbookViewId="0">
      <selection activeCell="G1" sqref="G1:M5"/>
    </sheetView>
  </sheetViews>
  <sheetFormatPr defaultColWidth="11" defaultRowHeight="12.75" x14ac:dyDescent="0.2"/>
  <sheetData>
    <row r="1" spans="1:51" ht="12.75" customHeight="1" x14ac:dyDescent="0.2">
      <c r="A1" t="s">
        <v>26</v>
      </c>
      <c r="B1" t="s">
        <v>595</v>
      </c>
      <c r="C1" t="s">
        <v>596</v>
      </c>
      <c r="D1" t="s">
        <v>597</v>
      </c>
      <c r="E1" t="s">
        <v>598</v>
      </c>
      <c r="G1" s="89" t="s">
        <v>8</v>
      </c>
      <c r="H1" s="89"/>
      <c r="I1" s="89"/>
      <c r="J1" s="89"/>
      <c r="K1" s="89"/>
      <c r="L1" s="89"/>
      <c r="M1" s="8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x14ac:dyDescent="0.2">
      <c r="A2" t="s">
        <v>599</v>
      </c>
      <c r="B2">
        <v>18</v>
      </c>
      <c r="C2">
        <v>13</v>
      </c>
      <c r="D2">
        <v>8</v>
      </c>
      <c r="E2">
        <v>3</v>
      </c>
      <c r="G2" s="89"/>
      <c r="H2" s="89"/>
      <c r="I2" s="89"/>
      <c r="J2" s="89"/>
      <c r="K2" s="89"/>
      <c r="L2" s="89"/>
      <c r="M2" s="8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1:51" x14ac:dyDescent="0.2">
      <c r="A3" t="s">
        <v>600</v>
      </c>
      <c r="B3">
        <v>18</v>
      </c>
      <c r="C3">
        <v>13</v>
      </c>
      <c r="D3">
        <v>8</v>
      </c>
      <c r="E3">
        <v>3</v>
      </c>
      <c r="G3" s="89"/>
      <c r="H3" s="89"/>
      <c r="I3" s="89"/>
      <c r="J3" s="89"/>
      <c r="K3" s="89"/>
      <c r="L3" s="89"/>
      <c r="M3" s="8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row>
    <row r="4" spans="1:51" x14ac:dyDescent="0.2">
      <c r="A4" t="s">
        <v>601</v>
      </c>
      <c r="B4">
        <v>18</v>
      </c>
      <c r="C4">
        <v>13</v>
      </c>
      <c r="D4">
        <v>8</v>
      </c>
      <c r="E4">
        <v>3</v>
      </c>
      <c r="G4" s="89"/>
      <c r="H4" s="89"/>
      <c r="I4" s="89"/>
      <c r="J4" s="89"/>
      <c r="K4" s="89"/>
      <c r="L4" s="89"/>
      <c r="M4" s="8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row>
    <row r="5" spans="1:51" x14ac:dyDescent="0.2">
      <c r="A5" t="s">
        <v>602</v>
      </c>
      <c r="B5">
        <v>18</v>
      </c>
      <c r="C5">
        <v>13</v>
      </c>
      <c r="D5">
        <v>8</v>
      </c>
      <c r="E5">
        <v>3</v>
      </c>
      <c r="G5" s="89"/>
      <c r="H5" s="89"/>
      <c r="I5" s="89"/>
      <c r="J5" s="89"/>
      <c r="K5" s="89"/>
      <c r="L5" s="89"/>
      <c r="M5" s="8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row>
    <row r="6" spans="1:51" x14ac:dyDescent="0.2">
      <c r="A6" t="s">
        <v>603</v>
      </c>
      <c r="B6">
        <v>18</v>
      </c>
      <c r="C6">
        <v>13</v>
      </c>
      <c r="D6">
        <v>8</v>
      </c>
      <c r="E6">
        <v>3</v>
      </c>
    </row>
    <row r="7" spans="1:51" x14ac:dyDescent="0.2">
      <c r="A7" t="s">
        <v>32</v>
      </c>
      <c r="B7">
        <v>18</v>
      </c>
      <c r="C7">
        <v>14</v>
      </c>
      <c r="D7">
        <v>10</v>
      </c>
      <c r="E7">
        <v>3</v>
      </c>
    </row>
    <row r="8" spans="1:51" x14ac:dyDescent="0.2">
      <c r="A8" t="s">
        <v>604</v>
      </c>
      <c r="B8">
        <v>18</v>
      </c>
      <c r="C8">
        <v>14</v>
      </c>
      <c r="D8">
        <v>10</v>
      </c>
      <c r="E8">
        <v>3</v>
      </c>
    </row>
    <row r="9" spans="1:51" x14ac:dyDescent="0.2">
      <c r="A9" t="s">
        <v>29</v>
      </c>
      <c r="B9">
        <v>20</v>
      </c>
      <c r="C9">
        <v>16</v>
      </c>
      <c r="D9">
        <v>12</v>
      </c>
      <c r="E9">
        <v>5</v>
      </c>
    </row>
    <row r="10" spans="1:51" x14ac:dyDescent="0.2">
      <c r="A10" t="s">
        <v>605</v>
      </c>
      <c r="B10">
        <v>20</v>
      </c>
      <c r="C10">
        <v>16</v>
      </c>
      <c r="D10">
        <v>12</v>
      </c>
      <c r="E10">
        <v>5</v>
      </c>
    </row>
    <row r="11" spans="1:51" x14ac:dyDescent="0.2">
      <c r="A11" t="s">
        <v>606</v>
      </c>
      <c r="B11">
        <v>20</v>
      </c>
      <c r="C11">
        <v>16</v>
      </c>
      <c r="D11">
        <v>12</v>
      </c>
      <c r="E11">
        <v>5</v>
      </c>
    </row>
    <row r="12" spans="1:51" x14ac:dyDescent="0.2">
      <c r="A12" t="s">
        <v>27</v>
      </c>
      <c r="B12">
        <v>13</v>
      </c>
      <c r="C12">
        <v>8</v>
      </c>
      <c r="D12">
        <v>6.5</v>
      </c>
      <c r="E12">
        <v>3</v>
      </c>
    </row>
    <row r="13" spans="1:51" x14ac:dyDescent="0.2">
      <c r="A13" t="s">
        <v>607</v>
      </c>
      <c r="B13">
        <v>13</v>
      </c>
      <c r="C13">
        <v>8</v>
      </c>
      <c r="D13">
        <v>6.5</v>
      </c>
      <c r="E13">
        <v>3</v>
      </c>
    </row>
  </sheetData>
  <mergeCells count="1">
    <mergeCell ref="G1:M5"/>
  </mergeCells>
  <phoneticPr fontId="3" type="noConversion"/>
  <pageMargins left="0.75" right="0.7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Yield Table (TPR)</vt:lpstr>
      <vt:lpstr>Yield Table (Site Index)</vt:lpstr>
      <vt:lpstr>htage</vt:lpstr>
      <vt:lpstr>yrs2stmp</vt:lpstr>
      <vt:lpstr>yrs2bh</vt:lpstr>
      <vt:lpstr>AVI CTVT</vt:lpstr>
      <vt:lpstr>TPR-SI</vt:lpstr>
      <vt:lpstr>htagecoeffs</vt:lpstr>
      <vt:lpstr>m1b0</vt:lpstr>
      <vt:lpstr>m1b1</vt:lpstr>
      <vt:lpstr>m1b2</vt:lpstr>
      <vt:lpstr>m1b3</vt:lpstr>
      <vt:lpstr>m1flag</vt:lpstr>
      <vt:lpstr>m2b0</vt:lpstr>
      <vt:lpstr>m2b1</vt:lpstr>
      <vt:lpstr>m2b2</vt:lpstr>
      <vt:lpstr>m2b3</vt:lpstr>
      <vt:lpstr>m2b4</vt:lpstr>
      <vt:lpstr>m2c</vt:lpstr>
      <vt:lpstr>m2flag</vt:lpstr>
      <vt:lpstr>Pl</vt:lpstr>
      <vt:lpstr>si1.3</vt:lpstr>
      <vt:lpstr>yrs2bhcoeffs</vt:lpstr>
    </vt:vector>
  </TitlesOfParts>
  <Company>University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Armstrong</dc:creator>
  <cp:lastModifiedBy>gwa</cp:lastModifiedBy>
  <cp:lastPrinted>2010-03-30T21:17:27Z</cp:lastPrinted>
  <dcterms:created xsi:type="dcterms:W3CDTF">2010-03-24T16:08:25Z</dcterms:created>
  <dcterms:modified xsi:type="dcterms:W3CDTF">2020-10-02T16:03:21Z</dcterms:modified>
</cp:coreProperties>
</file>