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hris\Desktop\PhD-Canada_2024-01-23\Writing\Chapter III\Data submission\"/>
    </mc:Choice>
  </mc:AlternateContent>
  <xr:revisionPtr revIDLastSave="0" documentId="13_ncr:1_{83D462C6-33EB-44EC-8717-041B8DB0F7B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ethods" sheetId="1" r:id="rId1"/>
    <sheet name="Burned 2019" sheetId="2" r:id="rId2"/>
    <sheet name="Unburn" sheetId="3" r:id="rId3"/>
    <sheet name="Dried Peat Cores" sheetId="4" r:id="rId4"/>
    <sheet name="Inignition Test" sheetId="5" r:id="rId5"/>
    <sheet name="Carbon Losse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0M1Z5fNioSXu0hsLpk+IJyjX5EAdCqrAu9zlEr9NJKg="/>
    </ext>
  </extLst>
</workbook>
</file>

<file path=xl/calcChain.xml><?xml version="1.0" encoding="utf-8"?>
<calcChain xmlns="http://schemas.openxmlformats.org/spreadsheetml/2006/main">
  <c r="D10" i="6" l="1"/>
  <c r="G20" i="5"/>
  <c r="H20" i="5" s="1"/>
  <c r="E20" i="5"/>
  <c r="G17" i="5"/>
  <c r="H17" i="5" s="1"/>
  <c r="E17" i="5"/>
  <c r="G16" i="5"/>
  <c r="H16" i="5" s="1"/>
  <c r="E16" i="5"/>
  <c r="G15" i="5"/>
  <c r="H15" i="5" s="1"/>
  <c r="E15" i="5"/>
  <c r="H14" i="5"/>
  <c r="G14" i="5"/>
  <c r="E14" i="5"/>
  <c r="H13" i="5"/>
  <c r="G13" i="5"/>
  <c r="E13" i="5"/>
  <c r="H12" i="5"/>
  <c r="G12" i="5"/>
  <c r="E12" i="5"/>
  <c r="G11" i="5"/>
  <c r="E11" i="5"/>
  <c r="H11" i="5" s="1"/>
  <c r="G10" i="5"/>
  <c r="H10" i="5" s="1"/>
  <c r="E10" i="5"/>
  <c r="G9" i="5"/>
  <c r="H9" i="5" s="1"/>
  <c r="E9" i="5"/>
  <c r="G8" i="5"/>
  <c r="H8" i="5" s="1"/>
  <c r="E8" i="5"/>
  <c r="G7" i="5"/>
  <c r="H7" i="5" s="1"/>
  <c r="E7" i="5"/>
  <c r="H6" i="5"/>
  <c r="G6" i="5"/>
  <c r="E6" i="5"/>
  <c r="H5" i="5"/>
  <c r="G5" i="5"/>
  <c r="E5" i="5"/>
  <c r="H4" i="5"/>
  <c r="G4" i="5"/>
  <c r="E4" i="5"/>
  <c r="G3" i="5"/>
  <c r="E3" i="5"/>
  <c r="H3" i="5" s="1"/>
  <c r="D22" i="4"/>
  <c r="AC17" i="4"/>
  <c r="AB17" i="4"/>
  <c r="E17" i="4"/>
  <c r="AB16" i="4"/>
  <c r="AC16" i="4" s="1"/>
  <c r="E16" i="4"/>
  <c r="AB15" i="4"/>
  <c r="AC15" i="4" s="1"/>
  <c r="E15" i="4"/>
  <c r="AB14" i="4"/>
  <c r="AC14" i="4" s="1"/>
  <c r="E14" i="4"/>
  <c r="AB13" i="4"/>
  <c r="AC13" i="4" s="1"/>
  <c r="E13" i="4"/>
  <c r="AC12" i="4"/>
  <c r="AB12" i="4"/>
  <c r="E12" i="4"/>
  <c r="AC11" i="4"/>
  <c r="AB11" i="4"/>
  <c r="E11" i="4"/>
  <c r="AC10" i="4"/>
  <c r="AB10" i="4"/>
  <c r="E10" i="4"/>
  <c r="AC9" i="4"/>
  <c r="AB9" i="4"/>
  <c r="E9" i="4"/>
  <c r="AB8" i="4"/>
  <c r="AC8" i="4" s="1"/>
  <c r="E8" i="4"/>
  <c r="AB7" i="4"/>
  <c r="AC7" i="4" s="1"/>
  <c r="E7" i="4"/>
  <c r="AB6" i="4"/>
  <c r="AC6" i="4" s="1"/>
  <c r="E6" i="4"/>
  <c r="AB5" i="4"/>
  <c r="AC5" i="4" s="1"/>
  <c r="E5" i="4"/>
  <c r="AC4" i="4"/>
  <c r="AB4" i="4"/>
  <c r="E4" i="4"/>
  <c r="AC3" i="4"/>
  <c r="AB3" i="4"/>
  <c r="E3" i="4"/>
  <c r="B112" i="3"/>
  <c r="D33" i="3"/>
  <c r="B69" i="2"/>
  <c r="E67" i="2"/>
  <c r="D67" i="2"/>
  <c r="C67" i="2"/>
  <c r="E66" i="2"/>
  <c r="D66" i="2"/>
  <c r="C66" i="2"/>
  <c r="E65" i="2"/>
  <c r="D65" i="2"/>
  <c r="C65" i="2"/>
  <c r="E64" i="2"/>
  <c r="D64" i="2"/>
  <c r="C64" i="2"/>
  <c r="E63" i="2"/>
  <c r="D63" i="2"/>
  <c r="C63" i="2"/>
  <c r="E62" i="2"/>
  <c r="D62" i="2"/>
  <c r="C62" i="2"/>
  <c r="E61" i="2"/>
  <c r="D61" i="2"/>
  <c r="C61" i="2"/>
  <c r="E60" i="2"/>
  <c r="D60" i="2"/>
  <c r="C60" i="2"/>
  <c r="E59" i="2"/>
  <c r="D59" i="2"/>
  <c r="C59" i="2"/>
  <c r="E58" i="2"/>
  <c r="D58" i="2"/>
  <c r="C58" i="2"/>
  <c r="E57" i="2"/>
  <c r="D57" i="2"/>
  <c r="C57" i="2"/>
  <c r="E56" i="2"/>
  <c r="D56" i="2"/>
  <c r="C56" i="2"/>
  <c r="E55" i="2"/>
  <c r="D55" i="2"/>
  <c r="C55" i="2"/>
  <c r="E54" i="2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G36" i="2"/>
  <c r="E36" i="2"/>
  <c r="D36" i="2"/>
  <c r="C36" i="2"/>
  <c r="E35" i="2"/>
  <c r="D35" i="2"/>
  <c r="C35" i="2"/>
  <c r="E34" i="2"/>
  <c r="D34" i="2"/>
  <c r="C34" i="2"/>
  <c r="E33" i="2"/>
  <c r="D33" i="2"/>
  <c r="C33" i="2"/>
  <c r="O32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J20" i="2"/>
  <c r="E20" i="2"/>
  <c r="D20" i="2"/>
  <c r="C20" i="2"/>
  <c r="E19" i="2"/>
  <c r="D19" i="2"/>
  <c r="C19" i="2"/>
  <c r="M18" i="2"/>
  <c r="L18" i="2"/>
  <c r="K18" i="2"/>
  <c r="E18" i="2"/>
  <c r="D18" i="2"/>
  <c r="C18" i="2"/>
  <c r="M17" i="2"/>
  <c r="L17" i="2"/>
  <c r="K17" i="2"/>
  <c r="E17" i="2"/>
  <c r="D17" i="2"/>
  <c r="C17" i="2"/>
  <c r="M16" i="2"/>
  <c r="L16" i="2"/>
  <c r="K16" i="2"/>
  <c r="E16" i="2"/>
  <c r="D16" i="2"/>
  <c r="C16" i="2"/>
  <c r="M15" i="2"/>
  <c r="L15" i="2"/>
  <c r="K15" i="2"/>
  <c r="E15" i="2"/>
  <c r="D15" i="2"/>
  <c r="C15" i="2"/>
  <c r="M14" i="2"/>
  <c r="L14" i="2"/>
  <c r="K14" i="2"/>
  <c r="E14" i="2"/>
  <c r="D14" i="2"/>
  <c r="C14" i="2"/>
  <c r="M13" i="2"/>
  <c r="L13" i="2"/>
  <c r="K13" i="2"/>
  <c r="E13" i="2"/>
  <c r="D13" i="2"/>
  <c r="C13" i="2"/>
  <c r="M12" i="2"/>
  <c r="L12" i="2"/>
  <c r="K12" i="2"/>
  <c r="E12" i="2"/>
  <c r="D12" i="2"/>
  <c r="C12" i="2"/>
  <c r="M11" i="2"/>
  <c r="L11" i="2"/>
  <c r="K11" i="2"/>
  <c r="E11" i="2"/>
  <c r="D11" i="2"/>
  <c r="C11" i="2"/>
  <c r="M10" i="2"/>
  <c r="L10" i="2"/>
  <c r="K10" i="2"/>
  <c r="E10" i="2"/>
  <c r="D10" i="2"/>
  <c r="C10" i="2"/>
  <c r="M9" i="2"/>
  <c r="L9" i="2"/>
  <c r="K9" i="2"/>
  <c r="E9" i="2"/>
  <c r="D9" i="2"/>
  <c r="C9" i="2"/>
  <c r="M8" i="2"/>
  <c r="L8" i="2"/>
  <c r="K8" i="2"/>
  <c r="E8" i="2"/>
  <c r="D8" i="2"/>
  <c r="C8" i="2"/>
  <c r="M7" i="2"/>
  <c r="L7" i="2"/>
  <c r="K7" i="2"/>
  <c r="E7" i="2"/>
  <c r="D7" i="2"/>
  <c r="C7" i="2"/>
  <c r="M6" i="2"/>
  <c r="L6" i="2"/>
  <c r="K6" i="2"/>
  <c r="E6" i="2"/>
  <c r="D6" i="2"/>
  <c r="C6" i="2"/>
  <c r="M5" i="2"/>
  <c r="L5" i="2"/>
  <c r="K5" i="2"/>
  <c r="E5" i="2"/>
  <c r="D5" i="2"/>
  <c r="C5" i="2"/>
  <c r="M4" i="2"/>
  <c r="L4" i="2"/>
  <c r="K4" i="2"/>
  <c r="E4" i="2"/>
  <c r="D4" i="2"/>
  <c r="C4" i="2"/>
  <c r="R3" i="2"/>
  <c r="M3" i="2"/>
  <c r="M70" i="2" s="1"/>
  <c r="L3" i="2"/>
  <c r="L70" i="2" s="1"/>
  <c r="K3" i="2"/>
  <c r="K70" i="2" s="1"/>
  <c r="E3" i="2"/>
  <c r="E70" i="2" s="1"/>
  <c r="D3" i="2"/>
  <c r="D70" i="2" s="1"/>
  <c r="C3" i="2"/>
  <c r="C70" i="2" s="1"/>
  <c r="B33" i="1"/>
  <c r="B35" i="1" s="1"/>
  <c r="B4" i="6" s="1"/>
  <c r="B32" i="1"/>
  <c r="AC19" i="4" l="1"/>
  <c r="C4" i="6" s="1"/>
  <c r="B70" i="2"/>
  <c r="B10" i="6" s="1"/>
  <c r="F10" i="6" s="1"/>
  <c r="H22" i="5"/>
  <c r="J70" i="2"/>
  <c r="F4" i="6"/>
  <c r="C5" i="6"/>
  <c r="AC20" i="4"/>
  <c r="AC21" i="4" s="1"/>
  <c r="AC22" i="4" s="1"/>
</calcChain>
</file>

<file path=xl/sharedStrings.xml><?xml version="1.0" encoding="utf-8"?>
<sst xmlns="http://schemas.openxmlformats.org/spreadsheetml/2006/main" count="379" uniqueCount="131">
  <si>
    <t>Anaylsis done by Kate Marouelli in the CAWS lab at the University of Alberta</t>
  </si>
  <si>
    <t xml:space="preserve">Two transects 2m by 20m were created at both sites </t>
  </si>
  <si>
    <t xml:space="preserve">all trees were counted and thickness of each tree was measured </t>
  </si>
  <si>
    <r>
      <rPr>
        <sz val="10"/>
        <color theme="1"/>
        <rFont val="Arial"/>
        <family val="2"/>
      </rPr>
      <t>long trees (at least 140cm</t>
    </r>
    <r>
      <rPr>
        <b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 were measured at chest height and short trees (less than 140cm) were measured at the base </t>
    </r>
  </si>
  <si>
    <t xml:space="preserve">The depth of the roots were also measured (negative= underground, positive= above ground) </t>
  </si>
  <si>
    <t xml:space="preserve">difference in depth will give an indication of how deep to take a peat core </t>
  </si>
  <si>
    <t xml:space="preserve">tree cookies were also taken at each site to understand the trees age and environment it grew in </t>
  </si>
  <si>
    <t>15 peat cores of 4.8cm depth were taken at the Intact Site on 23/06/2022, all at places where there were true mosses (i.e no spangum)</t>
  </si>
  <si>
    <t xml:space="preserve">Core Number 1, 3, 4, 6, 8, 11, 13, 14, 15 were heavier than 100grams therefore a larger scale was used (causing it to be less accurate) </t>
  </si>
  <si>
    <t>Core Number 5, 7, 9, 10, 12 were heavier than 200 grams therefore a larger scale was used (causing it to be less accurarte)</t>
  </si>
  <si>
    <t xml:space="preserve">Samples put in drying over for 4.5 hours at 60 degrees on 05/07/2022, </t>
  </si>
  <si>
    <t xml:space="preserve">Sample 7 was taken out and weighted after every hour after 2 hours in to make sure the samples are completley dry </t>
  </si>
  <si>
    <t xml:space="preserve">Sample weight was still decreasing after 4.5 hours therefore samples were left to dry over night in drying oven </t>
  </si>
  <si>
    <t xml:space="preserve">Sample weight still decreasing after 21 hours in the drying oven so weight was checked every hour until weight stopped decreasing </t>
  </si>
  <si>
    <t>Samples were still decreasing in weight steadly after 25 hours therefore will be kept in oven again overnight (21 hour timer)</t>
  </si>
  <si>
    <t xml:space="preserve">samples weight still decreasing after 45 hours. timer set for 5 more hours </t>
  </si>
  <si>
    <t>weight still decresing adter 50 hours therefore left overnight again (20 hour timer)</t>
  </si>
  <si>
    <t>After 70 hours of drying, decided to set a timer for 10 hours then leave samples in the oven over the weekend (2022-07-08)</t>
  </si>
  <si>
    <t>After 83 hours of drying peat was completely dry and was measured in weight</t>
  </si>
  <si>
    <t>Ignition methods</t>
  </si>
  <si>
    <t xml:space="preserve">tins were weight then small samples of crushed peat was place in tins and weighed again </t>
  </si>
  <si>
    <t>samples were burned at 550 degrees for 4 hours</t>
  </si>
  <si>
    <t xml:space="preserve">Samples were then taken out and weighted </t>
  </si>
  <si>
    <t>Tree Ages Methods</t>
  </si>
  <si>
    <t xml:space="preserve">Tree discs were sanded down using progressively finer sand paper until the rings were easily visible </t>
  </si>
  <si>
    <t>Pictures of the discs were taken and then uploaded on CooRecorder, the rings were then counted twice using this program to ensure accuracy</t>
  </si>
  <si>
    <t>Average Root Depth B2019</t>
  </si>
  <si>
    <t>Average Root Depth IP</t>
  </si>
  <si>
    <t>Difference in Root Depth</t>
  </si>
  <si>
    <t>Transect 1 (near thaw depth measurements)</t>
  </si>
  <si>
    <t>biomass foliage</t>
  </si>
  <si>
    <t>biomass bark</t>
  </si>
  <si>
    <t>biomass branches</t>
  </si>
  <si>
    <t>Transect 2 (near eddy tower)</t>
  </si>
  <si>
    <t xml:space="preserve">Width (cm) </t>
  </si>
  <si>
    <t xml:space="preserve">Small/Large </t>
  </si>
  <si>
    <t>dry mass in kg</t>
  </si>
  <si>
    <t>Depth of Roots (cm)</t>
  </si>
  <si>
    <t>Width (cm)</t>
  </si>
  <si>
    <t>Depth of Roots</t>
  </si>
  <si>
    <t>small</t>
  </si>
  <si>
    <t xml:space="preserve">Average Root Depth from both transects </t>
  </si>
  <si>
    <t>large</t>
  </si>
  <si>
    <t>Number of Trees</t>
  </si>
  <si>
    <t>Average Width of Trees</t>
  </si>
  <si>
    <t xml:space="preserve">Average Root Depth </t>
  </si>
  <si>
    <t>Average root Depth</t>
  </si>
  <si>
    <t xml:space="preserve">large </t>
  </si>
  <si>
    <t>Total Number of Trees</t>
  </si>
  <si>
    <t>Dry Mass of Burned Biomass in kg</t>
  </si>
  <si>
    <t>Ages of tree discs</t>
  </si>
  <si>
    <t>B2019_1</t>
  </si>
  <si>
    <t>B2019_2</t>
  </si>
  <si>
    <t>B2019_3</t>
  </si>
  <si>
    <t xml:space="preserve">Transect Near Road </t>
  </si>
  <si>
    <t>Root Depth (cm)</t>
  </si>
  <si>
    <t>Small</t>
  </si>
  <si>
    <t>Avergae Root Depth</t>
  </si>
  <si>
    <t>Average Tree Width</t>
  </si>
  <si>
    <t>Age of Tree Discs</t>
  </si>
  <si>
    <t>IPP1</t>
  </si>
  <si>
    <t>IPP2</t>
  </si>
  <si>
    <t xml:space="preserve">Core Label </t>
  </si>
  <si>
    <t xml:space="preserve">Tin Label </t>
  </si>
  <si>
    <t xml:space="preserve">Tin Weight </t>
  </si>
  <si>
    <t xml:space="preserve">Core and Tin Weight </t>
  </si>
  <si>
    <t xml:space="preserve">Core Weight </t>
  </si>
  <si>
    <t xml:space="preserve">Weight after 2 hours Drying </t>
  </si>
  <si>
    <t>Weight after 3 hours drying</t>
  </si>
  <si>
    <t>Weight after 3.5 hours</t>
  </si>
  <si>
    <t>Weight after 4.5 hours</t>
  </si>
  <si>
    <t>Weight after 20 hour</t>
  </si>
  <si>
    <t>Weight after 21 hours</t>
  </si>
  <si>
    <t>Weight after 22 Hours</t>
  </si>
  <si>
    <t>Weight after 23 hours</t>
  </si>
  <si>
    <t>Weight after 24 hours</t>
  </si>
  <si>
    <t>Weight after 25 hours</t>
  </si>
  <si>
    <t>Weight after 44 hours</t>
  </si>
  <si>
    <t>Weight after 45 hour</t>
  </si>
  <si>
    <t>Weight after 48 hours</t>
  </si>
  <si>
    <t>Weght after 50 hours</t>
  </si>
  <si>
    <t>Weight after 67 hours</t>
  </si>
  <si>
    <t>Weight after 69 hours</t>
  </si>
  <si>
    <t>Weight after 70 hours</t>
  </si>
  <si>
    <t>Weight after 80 hours</t>
  </si>
  <si>
    <t>Weight after 81 hours</t>
  </si>
  <si>
    <t>Weight after 82 hours</t>
  </si>
  <si>
    <t>Weight after 83 hours</t>
  </si>
  <si>
    <t>Dired Core Weight with tin</t>
  </si>
  <si>
    <t>Dried Core Weight</t>
  </si>
  <si>
    <t xml:space="preserve">Bulk Density </t>
  </si>
  <si>
    <t>-</t>
  </si>
  <si>
    <t>grams</t>
  </si>
  <si>
    <t>g/cm^3</t>
  </si>
  <si>
    <t>had to use a larger scale because sample is too heavy</t>
  </si>
  <si>
    <t>Bulk density may be small because the sample is mainly moss</t>
  </si>
  <si>
    <t>sample has some moss</t>
  </si>
  <si>
    <t>Average Bulk Density</t>
  </si>
  <si>
    <t>Height of Core</t>
  </si>
  <si>
    <t>Radius of Core</t>
  </si>
  <si>
    <t>Volume of core</t>
  </si>
  <si>
    <t>Standard deviation</t>
  </si>
  <si>
    <t>cm</t>
  </si>
  <si>
    <t>cm^3</t>
  </si>
  <si>
    <t>Standard error</t>
  </si>
  <si>
    <t>1.96 SE</t>
  </si>
  <si>
    <t>Tin Label</t>
  </si>
  <si>
    <t>Tin weight</t>
  </si>
  <si>
    <t>Tin + Sample Weight</t>
  </si>
  <si>
    <t>Initial Core Weight</t>
  </si>
  <si>
    <t>Ash Weight + Tin</t>
  </si>
  <si>
    <t>Ash Weight</t>
  </si>
  <si>
    <t>% Ash</t>
  </si>
  <si>
    <t>Average % Ash</t>
  </si>
  <si>
    <t>Belowground biomass</t>
  </si>
  <si>
    <t>Bulk density</t>
  </si>
  <si>
    <t>Burned Area</t>
  </si>
  <si>
    <t>Peat C Content</t>
  </si>
  <si>
    <t>Carbon Loss</t>
  </si>
  <si>
    <t>Unit</t>
  </si>
  <si>
    <t>g cm-3</t>
  </si>
  <si>
    <t>%</t>
  </si>
  <si>
    <t>g m-2</t>
  </si>
  <si>
    <t>Value</t>
  </si>
  <si>
    <t>SD</t>
  </si>
  <si>
    <t>Aboveground biomass</t>
  </si>
  <si>
    <t>Burned Dry Mass</t>
  </si>
  <si>
    <t>Area</t>
  </si>
  <si>
    <t>Average C content</t>
  </si>
  <si>
    <t>kg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</si>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</sst>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6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Serif"/>
    </font>
    <font>
      <sz val="10"/>
      <color rgb="FF9999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3" borderId="0" xfId="0" applyFont="1" applyFill="1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2" fillId="4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3" borderId="0" xfId="0" applyNumberFormat="1" applyFont="1" applyFill="1" applyAlignment="1">
      <alignment horizontal="center"/>
    </xf>
    <xf numFmtId="1" fontId="1" fillId="0" borderId="0" xfId="0" applyNumberFormat="1" applyFont="1"/>
    <xf numFmtId="166" fontId="1" fillId="3" borderId="0" xfId="0" applyNumberFormat="1" applyFont="1" applyFill="1" applyAlignment="1">
      <alignment horizontal="center"/>
    </xf>
    <xf numFmtId="2" fontId="3" fillId="0" borderId="0" xfId="0" applyNumberFormat="1" applyFont="1"/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0"/>
  <sheetViews>
    <sheetView workbookViewId="0"/>
  </sheetViews>
  <sheetFormatPr defaultColWidth="12.6640625" defaultRowHeight="15" customHeight="1"/>
  <cols>
    <col min="1" max="1" width="22.6640625" customWidth="1"/>
    <col min="2" max="3" width="12.6640625" customWidth="1"/>
    <col min="4" max="4" width="15.88671875" customWidth="1"/>
    <col min="5" max="6" width="12.6640625" customWidth="1"/>
  </cols>
  <sheetData>
    <row r="1" spans="1:2" ht="15.75" customHeight="1">
      <c r="A1" s="1" t="s">
        <v>0</v>
      </c>
    </row>
    <row r="2" spans="1:2" ht="15.75" customHeight="1">
      <c r="A2" s="1"/>
    </row>
    <row r="3" spans="1:2" ht="15.75" customHeight="1">
      <c r="A3" s="1" t="s">
        <v>1</v>
      </c>
    </row>
    <row r="4" spans="1:2" ht="15.75" customHeight="1">
      <c r="A4" s="1" t="s">
        <v>2</v>
      </c>
    </row>
    <row r="5" spans="1:2" ht="15.75" customHeight="1">
      <c r="A5" s="1" t="s">
        <v>3</v>
      </c>
    </row>
    <row r="6" spans="1:2" ht="15.75" customHeight="1">
      <c r="A6" s="1" t="s">
        <v>4</v>
      </c>
    </row>
    <row r="7" spans="1:2" ht="15.75" customHeight="1">
      <c r="A7" s="1" t="s">
        <v>5</v>
      </c>
    </row>
    <row r="8" spans="1:2" ht="15.75" customHeight="1">
      <c r="A8" s="1" t="s">
        <v>6</v>
      </c>
    </row>
    <row r="9" spans="1:2" ht="15.75" customHeight="1">
      <c r="A9" s="1" t="s">
        <v>7</v>
      </c>
    </row>
    <row r="10" spans="1:2" ht="15.75" customHeight="1">
      <c r="A10" s="1" t="s">
        <v>8</v>
      </c>
    </row>
    <row r="11" spans="1:2" ht="15.75" customHeight="1">
      <c r="A11" s="1" t="s">
        <v>9</v>
      </c>
    </row>
    <row r="12" spans="1:2" ht="15.75" customHeight="1">
      <c r="A12" s="2" t="s">
        <v>10</v>
      </c>
      <c r="B12" s="2"/>
    </row>
    <row r="13" spans="1:2" ht="15.75" customHeight="1">
      <c r="A13" s="2" t="s">
        <v>11</v>
      </c>
      <c r="B13" s="2"/>
    </row>
    <row r="14" spans="1:2" ht="15.75" customHeight="1">
      <c r="A14" s="2" t="s">
        <v>12</v>
      </c>
      <c r="B14" s="2"/>
    </row>
    <row r="15" spans="1:2" ht="15.75" customHeight="1">
      <c r="A15" s="2" t="s">
        <v>13</v>
      </c>
      <c r="B15" s="2"/>
    </row>
    <row r="16" spans="1:2" ht="15.75" customHeight="1">
      <c r="A16" s="2" t="s">
        <v>14</v>
      </c>
      <c r="B16" s="2"/>
    </row>
    <row r="17" spans="1:22" ht="15.75" customHeight="1">
      <c r="A17" s="2" t="s">
        <v>15</v>
      </c>
      <c r="B17" s="2"/>
    </row>
    <row r="18" spans="1:22" ht="15.75" customHeight="1">
      <c r="A18" s="2" t="s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.75" customHeight="1">
      <c r="A19" s="1" t="s">
        <v>17</v>
      </c>
    </row>
    <row r="20" spans="1:22" ht="15.75" customHeight="1">
      <c r="A20" s="1" t="s">
        <v>18</v>
      </c>
    </row>
    <row r="21" spans="1:22" ht="15.75" customHeight="1">
      <c r="A21" s="1"/>
    </row>
    <row r="22" spans="1:22" ht="15.75" customHeight="1">
      <c r="A22" s="3" t="s">
        <v>19</v>
      </c>
    </row>
    <row r="23" spans="1:22" ht="15.75" customHeight="1">
      <c r="A23" s="1" t="s">
        <v>20</v>
      </c>
    </row>
    <row r="24" spans="1:22" ht="15.75" customHeight="1">
      <c r="A24" s="1" t="s">
        <v>21</v>
      </c>
    </row>
    <row r="25" spans="1:22" ht="15.75" customHeight="1">
      <c r="A25" s="1" t="s">
        <v>22</v>
      </c>
    </row>
    <row r="26" spans="1:22" ht="15.75" customHeight="1">
      <c r="A26" s="1"/>
    </row>
    <row r="27" spans="1:22" ht="15.75" customHeight="1">
      <c r="A27" s="3" t="s">
        <v>23</v>
      </c>
    </row>
    <row r="28" spans="1:22" ht="15.75" customHeight="1">
      <c r="A28" s="1" t="s">
        <v>24</v>
      </c>
    </row>
    <row r="29" spans="1:22" ht="15.75" customHeight="1">
      <c r="A29" s="1" t="s">
        <v>25</v>
      </c>
    </row>
    <row r="30" spans="1:22" ht="15.75" customHeight="1">
      <c r="A30" s="1"/>
    </row>
    <row r="31" spans="1:22" ht="15.75" customHeight="1">
      <c r="A31" s="1"/>
    </row>
    <row r="32" spans="1:22" ht="15.75" customHeight="1">
      <c r="A32" s="4" t="s">
        <v>26</v>
      </c>
      <c r="B32" s="4">
        <f>AVERAGE('Burned 2019'!G36,'Burned 2019'!O32)</f>
        <v>1.6977011494252876</v>
      </c>
    </row>
    <row r="33" spans="1:2" ht="15.75" customHeight="1">
      <c r="A33" s="4" t="s">
        <v>27</v>
      </c>
      <c r="B33" s="4">
        <f>Unburn!D33</f>
        <v>-3.1533333333333333</v>
      </c>
    </row>
    <row r="34" spans="1:2" ht="15.75" customHeight="1">
      <c r="A34" s="4"/>
      <c r="B34" s="4"/>
    </row>
    <row r="35" spans="1:2" ht="15.75" customHeight="1">
      <c r="A35" s="5" t="s">
        <v>28</v>
      </c>
      <c r="B35" s="5">
        <f>B33-B32</f>
        <v>-4.8510344827586209</v>
      </c>
    </row>
    <row r="36" spans="1:2" ht="15.75" customHeight="1"/>
    <row r="37" spans="1:2" ht="15.75" customHeight="1"/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1000"/>
  <sheetViews>
    <sheetView workbookViewId="0"/>
  </sheetViews>
  <sheetFormatPr defaultColWidth="12.6640625" defaultRowHeight="15" customHeight="1"/>
  <cols>
    <col min="1" max="1" width="19.77734375" customWidth="1"/>
    <col min="2" max="2" width="12.6640625" customWidth="1"/>
    <col min="3" max="6" width="16.33203125" customWidth="1"/>
    <col min="7" max="7" width="16.88671875" customWidth="1"/>
    <col min="8" max="8" width="12.6640625" customWidth="1"/>
    <col min="9" max="9" width="19.109375" customWidth="1"/>
    <col min="11" max="14" width="17.33203125" customWidth="1"/>
    <col min="17" max="17" width="33.44140625" customWidth="1"/>
  </cols>
  <sheetData>
    <row r="1" spans="1:18" ht="15.75" customHeight="1">
      <c r="A1" s="3" t="s">
        <v>29</v>
      </c>
      <c r="B1" s="3"/>
      <c r="C1" s="6" t="s">
        <v>30</v>
      </c>
      <c r="D1" s="6" t="s">
        <v>31</v>
      </c>
      <c r="E1" s="6" t="s">
        <v>32</v>
      </c>
      <c r="G1" s="3"/>
      <c r="I1" s="3" t="s">
        <v>33</v>
      </c>
      <c r="K1" s="6" t="s">
        <v>30</v>
      </c>
      <c r="L1" s="6" t="s">
        <v>31</v>
      </c>
      <c r="M1" s="6" t="s">
        <v>32</v>
      </c>
    </row>
    <row r="2" spans="1:18" ht="15.75" customHeight="1">
      <c r="A2" s="3" t="s">
        <v>34</v>
      </c>
      <c r="B2" s="3" t="s">
        <v>35</v>
      </c>
      <c r="C2" s="6" t="s">
        <v>36</v>
      </c>
      <c r="D2" s="6" t="s">
        <v>36</v>
      </c>
      <c r="E2" s="6" t="s">
        <v>36</v>
      </c>
      <c r="G2" s="3" t="s">
        <v>37</v>
      </c>
      <c r="I2" s="3" t="s">
        <v>38</v>
      </c>
      <c r="J2" s="3" t="s">
        <v>35</v>
      </c>
      <c r="K2" s="6" t="s">
        <v>36</v>
      </c>
      <c r="L2" s="6" t="s">
        <v>36</v>
      </c>
      <c r="M2" s="6" t="s">
        <v>36</v>
      </c>
      <c r="O2" s="3" t="s">
        <v>39</v>
      </c>
    </row>
    <row r="3" spans="1:18" ht="15.75" customHeight="1">
      <c r="A3" s="1">
        <v>4.3</v>
      </c>
      <c r="B3" s="1" t="s">
        <v>40</v>
      </c>
      <c r="C3" s="7">
        <f t="shared" ref="C3:C67" si="0">IF(B3="small",0.2*0.1648*A3^1.4143,0.1648*A3^1.4143)</f>
        <v>0.25935918915316264</v>
      </c>
      <c r="D3" s="6">
        <f t="shared" ref="D3:D67" si="1">IF(B3="small",0.2*0.0153*A3^2.2429,0.0153*A3^2.2429)</f>
        <v>8.0635786351883551E-2</v>
      </c>
      <c r="E3" s="6">
        <f t="shared" ref="E3:E67" si="2">IF(B3="small",0.2*0.0278*A3^2.0839,0.0278*A3^2.0839)</f>
        <v>0.11618758000492178</v>
      </c>
      <c r="G3" s="1">
        <v>12.5</v>
      </c>
      <c r="I3" s="1">
        <v>2.5</v>
      </c>
      <c r="J3" s="1" t="s">
        <v>40</v>
      </c>
      <c r="K3" s="7">
        <f t="shared" ref="K3:K18" si="3">IF(J3="small",0.2*0.1648*I3^1.4143,0.1648*I3^1.4143)</f>
        <v>0.12044638150388605</v>
      </c>
      <c r="L3" s="6">
        <f t="shared" ref="L3:L18" si="4">IF(J3="small",0.2*0.0153*I3^2.2429,0.0153*I3^2.2429)</f>
        <v>2.389247124125142E-2</v>
      </c>
      <c r="M3" s="6">
        <f t="shared" ref="M3:M18" si="5">IF(J3="small",0.2*0.0278*I3^2.0839,0.0278*I3^2.0839)</f>
        <v>3.7526838278279684E-2</v>
      </c>
      <c r="O3" s="1">
        <v>-3.4</v>
      </c>
      <c r="Q3" s="5" t="s">
        <v>41</v>
      </c>
      <c r="R3" s="4">
        <f>AVERAGE(O32,G36)</f>
        <v>1.6977011494252876</v>
      </c>
    </row>
    <row r="4" spans="1:18" ht="15.75" customHeight="1">
      <c r="A4" s="1">
        <v>3.8</v>
      </c>
      <c r="B4" s="1" t="s">
        <v>40</v>
      </c>
      <c r="C4" s="7">
        <f t="shared" si="0"/>
        <v>0.21775851375336636</v>
      </c>
      <c r="D4" s="6">
        <f t="shared" si="1"/>
        <v>6.1110812134773221E-2</v>
      </c>
      <c r="E4" s="6">
        <f t="shared" si="2"/>
        <v>8.9801962682871883E-2</v>
      </c>
      <c r="G4" s="1">
        <v>7.3</v>
      </c>
      <c r="I4" s="1">
        <v>1.4</v>
      </c>
      <c r="J4" s="1" t="s">
        <v>40</v>
      </c>
      <c r="K4" s="7">
        <f t="shared" si="3"/>
        <v>5.3046420531413771E-2</v>
      </c>
      <c r="L4" s="6">
        <f t="shared" si="4"/>
        <v>6.5083664505795179E-3</v>
      </c>
      <c r="M4" s="6">
        <f t="shared" si="5"/>
        <v>1.1209622958813366E-2</v>
      </c>
      <c r="O4" s="1">
        <v>-3.1</v>
      </c>
    </row>
    <row r="5" spans="1:18" ht="15.75" customHeight="1">
      <c r="A5" s="1">
        <v>3</v>
      </c>
      <c r="B5" s="1" t="s">
        <v>40</v>
      </c>
      <c r="C5" s="7">
        <f t="shared" si="0"/>
        <v>0.15587619414804404</v>
      </c>
      <c r="D5" s="6">
        <f t="shared" si="1"/>
        <v>3.5963064232327709E-2</v>
      </c>
      <c r="E5" s="6">
        <f t="shared" si="2"/>
        <v>5.4871618993252859E-2</v>
      </c>
      <c r="G5" s="1">
        <v>3</v>
      </c>
      <c r="I5" s="1">
        <v>2.4</v>
      </c>
      <c r="J5" s="1" t="s">
        <v>40</v>
      </c>
      <c r="K5" s="7">
        <f t="shared" si="3"/>
        <v>0.11368939677836283</v>
      </c>
      <c r="L5" s="6">
        <f t="shared" si="4"/>
        <v>2.1802044438390053E-2</v>
      </c>
      <c r="M5" s="6">
        <f t="shared" si="5"/>
        <v>3.4466485256258013E-2</v>
      </c>
      <c r="O5" s="1">
        <v>4</v>
      </c>
    </row>
    <row r="6" spans="1:18" ht="15.75" customHeight="1">
      <c r="A6" s="1">
        <v>2</v>
      </c>
      <c r="B6" s="1" t="s">
        <v>40</v>
      </c>
      <c r="C6" s="7">
        <f t="shared" si="0"/>
        <v>8.784841413505344E-2</v>
      </c>
      <c r="D6" s="6">
        <f t="shared" si="1"/>
        <v>1.4484436486823926E-2</v>
      </c>
      <c r="E6" s="6">
        <f t="shared" si="2"/>
        <v>2.3571715979281524E-2</v>
      </c>
      <c r="G6" s="1">
        <v>7</v>
      </c>
      <c r="I6" s="1">
        <v>2.8</v>
      </c>
      <c r="J6" s="1" t="s">
        <v>42</v>
      </c>
      <c r="K6" s="7">
        <f t="shared" si="3"/>
        <v>0.70692413823207489</v>
      </c>
      <c r="L6" s="6">
        <f t="shared" si="4"/>
        <v>0.15403598118691941</v>
      </c>
      <c r="M6" s="6">
        <f t="shared" si="5"/>
        <v>0.23761695019782561</v>
      </c>
      <c r="O6" s="1">
        <v>3.3</v>
      </c>
    </row>
    <row r="7" spans="1:18" ht="15.75" customHeight="1">
      <c r="A7" s="1">
        <v>1.5</v>
      </c>
      <c r="B7" s="1" t="s">
        <v>40</v>
      </c>
      <c r="C7" s="7">
        <f t="shared" si="0"/>
        <v>5.8483461650441847E-2</v>
      </c>
      <c r="D7" s="6">
        <f t="shared" si="1"/>
        <v>7.5976015118730577E-3</v>
      </c>
      <c r="E7" s="6">
        <f t="shared" si="2"/>
        <v>1.294289316359669E-2</v>
      </c>
      <c r="G7" s="1">
        <v>5</v>
      </c>
      <c r="I7" s="1">
        <v>2.9</v>
      </c>
      <c r="J7" s="1" t="s">
        <v>42</v>
      </c>
      <c r="K7" s="7">
        <f t="shared" si="3"/>
        <v>0.74289373488773269</v>
      </c>
      <c r="L7" s="6">
        <f t="shared" si="4"/>
        <v>0.16664945599612024</v>
      </c>
      <c r="M7" s="6">
        <f t="shared" si="5"/>
        <v>0.25564422339507881</v>
      </c>
      <c r="O7" s="1">
        <v>3.5</v>
      </c>
    </row>
    <row r="8" spans="1:18" ht="15.75" customHeight="1">
      <c r="A8" s="1">
        <v>2.8</v>
      </c>
      <c r="B8" s="1" t="s">
        <v>40</v>
      </c>
      <c r="C8" s="7">
        <f t="shared" si="0"/>
        <v>0.141384827646415</v>
      </c>
      <c r="D8" s="6">
        <f t="shared" si="1"/>
        <v>3.0807196237383885E-2</v>
      </c>
      <c r="E8" s="6">
        <f t="shared" si="2"/>
        <v>4.7523390039565128E-2</v>
      </c>
      <c r="G8" s="1">
        <v>3.5</v>
      </c>
      <c r="I8" s="1">
        <v>3.3</v>
      </c>
      <c r="J8" s="1" t="s">
        <v>42</v>
      </c>
      <c r="K8" s="7">
        <f t="shared" si="3"/>
        <v>0.89184929332654306</v>
      </c>
      <c r="L8" s="6">
        <f t="shared" si="4"/>
        <v>0.22267237770941842</v>
      </c>
      <c r="M8" s="6">
        <f t="shared" si="5"/>
        <v>0.33463856962197536</v>
      </c>
      <c r="O8" s="1">
        <v>7</v>
      </c>
    </row>
    <row r="9" spans="1:18" ht="15.75" customHeight="1">
      <c r="A9" s="1">
        <v>1.5</v>
      </c>
      <c r="B9" s="1" t="s">
        <v>40</v>
      </c>
      <c r="C9" s="7">
        <f t="shared" si="0"/>
        <v>5.8483461650441847E-2</v>
      </c>
      <c r="D9" s="6">
        <f t="shared" si="1"/>
        <v>7.5976015118730577E-3</v>
      </c>
      <c r="E9" s="6">
        <f t="shared" si="2"/>
        <v>1.294289316359669E-2</v>
      </c>
      <c r="G9" s="1">
        <v>1.5</v>
      </c>
      <c r="I9" s="1">
        <v>1.4</v>
      </c>
      <c r="J9" s="1" t="s">
        <v>42</v>
      </c>
      <c r="K9" s="7">
        <f t="shared" si="3"/>
        <v>0.26523210265706887</v>
      </c>
      <c r="L9" s="6">
        <f t="shared" si="4"/>
        <v>3.2541832252897585E-2</v>
      </c>
      <c r="M9" s="6">
        <f t="shared" si="5"/>
        <v>5.6048114794066829E-2</v>
      </c>
      <c r="O9" s="1">
        <v>7.3</v>
      </c>
    </row>
    <row r="10" spans="1:18" ht="15.75" customHeight="1">
      <c r="A10" s="1">
        <v>2.7</v>
      </c>
      <c r="B10" s="1" t="s">
        <v>40</v>
      </c>
      <c r="C10" s="7">
        <f t="shared" si="0"/>
        <v>0.13429658668539066</v>
      </c>
      <c r="D10" s="6">
        <f t="shared" si="1"/>
        <v>2.8394041523633801E-2</v>
      </c>
      <c r="E10" s="6">
        <f t="shared" si="2"/>
        <v>4.4054851302287347E-2</v>
      </c>
      <c r="G10" s="1">
        <v>2.8</v>
      </c>
      <c r="I10" s="1">
        <v>9.8000000000000007</v>
      </c>
      <c r="J10" s="1" t="s">
        <v>42</v>
      </c>
      <c r="K10" s="7">
        <f t="shared" si="3"/>
        <v>4.1576530589788936</v>
      </c>
      <c r="L10" s="6">
        <f t="shared" si="4"/>
        <v>2.5580698320343016</v>
      </c>
      <c r="M10" s="6">
        <f t="shared" si="5"/>
        <v>3.2334102823589732</v>
      </c>
      <c r="O10" s="1">
        <v>-4.0999999999999996</v>
      </c>
    </row>
    <row r="11" spans="1:18" ht="15.75" customHeight="1">
      <c r="A11" s="1">
        <v>1.6</v>
      </c>
      <c r="B11" s="1" t="s">
        <v>40</v>
      </c>
      <c r="C11" s="7">
        <f t="shared" si="0"/>
        <v>6.4072857728771762E-2</v>
      </c>
      <c r="D11" s="6">
        <f t="shared" si="1"/>
        <v>8.7809627653170162E-3</v>
      </c>
      <c r="E11" s="6">
        <f t="shared" si="2"/>
        <v>1.4806091312241169E-2</v>
      </c>
      <c r="G11" s="1">
        <v>-4.5</v>
      </c>
      <c r="I11" s="1">
        <v>1.5</v>
      </c>
      <c r="J11" s="1" t="s">
        <v>42</v>
      </c>
      <c r="K11" s="7">
        <f t="shared" si="3"/>
        <v>0.29241730825220924</v>
      </c>
      <c r="L11" s="6">
        <f t="shared" si="4"/>
        <v>3.7988007559365287E-2</v>
      </c>
      <c r="M11" s="6">
        <f t="shared" si="5"/>
        <v>6.4714465817983458E-2</v>
      </c>
      <c r="O11" s="1">
        <v>-3.9</v>
      </c>
    </row>
    <row r="12" spans="1:18" ht="15.75" customHeight="1">
      <c r="A12" s="1">
        <v>1.2</v>
      </c>
      <c r="B12" s="1" t="s">
        <v>40</v>
      </c>
      <c r="C12" s="7">
        <f t="shared" si="0"/>
        <v>4.265532343081449E-2</v>
      </c>
      <c r="D12" s="6">
        <f t="shared" si="1"/>
        <v>4.6059269231607039E-3</v>
      </c>
      <c r="E12" s="6">
        <f t="shared" si="2"/>
        <v>8.1298136373793017E-3</v>
      </c>
      <c r="G12" s="1">
        <v>5</v>
      </c>
      <c r="I12" s="1">
        <v>3.8</v>
      </c>
      <c r="J12" s="1" t="s">
        <v>42</v>
      </c>
      <c r="K12" s="7">
        <f t="shared" si="3"/>
        <v>1.0887925687668316</v>
      </c>
      <c r="L12" s="6">
        <f t="shared" si="4"/>
        <v>0.30555406067386609</v>
      </c>
      <c r="M12" s="6">
        <f t="shared" si="5"/>
        <v>0.44900981341435942</v>
      </c>
      <c r="O12" s="1">
        <v>13</v>
      </c>
    </row>
    <row r="13" spans="1:18" ht="15.75" customHeight="1">
      <c r="A13" s="1">
        <v>1.6</v>
      </c>
      <c r="B13" s="1" t="s">
        <v>40</v>
      </c>
      <c r="C13" s="7">
        <f t="shared" si="0"/>
        <v>6.4072857728771762E-2</v>
      </c>
      <c r="D13" s="6">
        <f t="shared" si="1"/>
        <v>8.7809627653170162E-3</v>
      </c>
      <c r="E13" s="6">
        <f t="shared" si="2"/>
        <v>1.4806091312241169E-2</v>
      </c>
      <c r="G13" s="1">
        <v>0.2</v>
      </c>
      <c r="I13" s="1">
        <v>2.9</v>
      </c>
      <c r="J13" s="1" t="s">
        <v>42</v>
      </c>
      <c r="K13" s="7">
        <f t="shared" si="3"/>
        <v>0.74289373488773269</v>
      </c>
      <c r="L13" s="6">
        <f t="shared" si="4"/>
        <v>0.16664945599612024</v>
      </c>
      <c r="M13" s="6">
        <f t="shared" si="5"/>
        <v>0.25564422339507881</v>
      </c>
      <c r="O13" s="1">
        <v>3</v>
      </c>
    </row>
    <row r="14" spans="1:18" ht="15.75" customHeight="1">
      <c r="A14" s="1">
        <v>2.8</v>
      </c>
      <c r="B14" s="1" t="s">
        <v>40</v>
      </c>
      <c r="C14" s="7">
        <f t="shared" si="0"/>
        <v>0.141384827646415</v>
      </c>
      <c r="D14" s="6">
        <f t="shared" si="1"/>
        <v>3.0807196237383885E-2</v>
      </c>
      <c r="E14" s="6">
        <f t="shared" si="2"/>
        <v>4.7523390039565128E-2</v>
      </c>
      <c r="G14" s="1">
        <v>-2</v>
      </c>
      <c r="I14" s="1">
        <v>3.8</v>
      </c>
      <c r="J14" s="1" t="s">
        <v>42</v>
      </c>
      <c r="K14" s="7">
        <f t="shared" si="3"/>
        <v>1.0887925687668316</v>
      </c>
      <c r="L14" s="6">
        <f t="shared" si="4"/>
        <v>0.30555406067386609</v>
      </c>
      <c r="M14" s="6">
        <f t="shared" si="5"/>
        <v>0.44900981341435942</v>
      </c>
      <c r="O14" s="1">
        <v>4.8</v>
      </c>
    </row>
    <row r="15" spans="1:18" ht="15.75" customHeight="1">
      <c r="A15" s="1">
        <v>1.9</v>
      </c>
      <c r="B15" s="1" t="s">
        <v>40</v>
      </c>
      <c r="C15" s="7">
        <f t="shared" si="0"/>
        <v>8.1701197272348342E-2</v>
      </c>
      <c r="D15" s="6">
        <f t="shared" si="1"/>
        <v>1.2910345894540919E-2</v>
      </c>
      <c r="E15" s="6">
        <f t="shared" si="2"/>
        <v>2.118211983190485E-2</v>
      </c>
      <c r="G15" s="1">
        <v>3.3</v>
      </c>
      <c r="I15" s="1">
        <v>3.6</v>
      </c>
      <c r="J15" s="1" t="s">
        <v>42</v>
      </c>
      <c r="K15" s="7">
        <f t="shared" si="3"/>
        <v>1.0086391803017674</v>
      </c>
      <c r="L15" s="6">
        <f t="shared" si="4"/>
        <v>0.27065889834482981</v>
      </c>
      <c r="M15" s="6">
        <f t="shared" si="5"/>
        <v>0.4011655003565</v>
      </c>
      <c r="O15" s="1">
        <v>6</v>
      </c>
    </row>
    <row r="16" spans="1:18" ht="15.75" customHeight="1">
      <c r="A16" s="1">
        <v>0.6</v>
      </c>
      <c r="B16" s="1" t="s">
        <v>40</v>
      </c>
      <c r="C16" s="7">
        <f t="shared" si="0"/>
        <v>1.6003925331176276E-2</v>
      </c>
      <c r="D16" s="6">
        <f t="shared" si="1"/>
        <v>9.7305382903178754E-4</v>
      </c>
      <c r="E16" s="6">
        <f t="shared" si="2"/>
        <v>1.9176272047210831E-3</v>
      </c>
      <c r="G16" s="1">
        <v>-2.1</v>
      </c>
      <c r="I16" s="1">
        <v>3.9</v>
      </c>
      <c r="J16" s="1" t="s">
        <v>42</v>
      </c>
      <c r="K16" s="7">
        <f t="shared" si="3"/>
        <v>1.1295354902009289</v>
      </c>
      <c r="L16" s="6">
        <f t="shared" si="4"/>
        <v>0.32388455462960591</v>
      </c>
      <c r="M16" s="6">
        <f t="shared" si="5"/>
        <v>0.47398470809697013</v>
      </c>
      <c r="O16" s="1">
        <v>4.0999999999999996</v>
      </c>
    </row>
    <row r="17" spans="1:15" ht="15.75" customHeight="1">
      <c r="A17" s="1">
        <v>0.8</v>
      </c>
      <c r="B17" s="1" t="s">
        <v>40</v>
      </c>
      <c r="C17" s="7">
        <f t="shared" si="0"/>
        <v>2.4039607448048929E-2</v>
      </c>
      <c r="D17" s="6">
        <f t="shared" si="1"/>
        <v>1.855077074369631E-3</v>
      </c>
      <c r="E17" s="6">
        <f t="shared" si="2"/>
        <v>3.4924002889063356E-3</v>
      </c>
      <c r="G17" s="1">
        <v>-11.1</v>
      </c>
      <c r="I17" s="1">
        <v>2.2999999999999998</v>
      </c>
      <c r="J17" s="1" t="s">
        <v>42</v>
      </c>
      <c r="K17" s="7">
        <f t="shared" si="3"/>
        <v>0.53524039907814402</v>
      </c>
      <c r="L17" s="6">
        <f t="shared" si="4"/>
        <v>9.9085657194376786E-2</v>
      </c>
      <c r="M17" s="6">
        <f t="shared" si="5"/>
        <v>0.15770644186306984</v>
      </c>
      <c r="O17" s="1">
        <v>0.5</v>
      </c>
    </row>
    <row r="18" spans="1:15" ht="15.75" customHeight="1">
      <c r="A18" s="1">
        <v>3.4</v>
      </c>
      <c r="B18" s="1" t="s">
        <v>40</v>
      </c>
      <c r="C18" s="7">
        <f t="shared" si="0"/>
        <v>0.18606206446697898</v>
      </c>
      <c r="D18" s="6">
        <f t="shared" si="1"/>
        <v>4.7618475731568348E-2</v>
      </c>
      <c r="E18" s="6">
        <f t="shared" si="2"/>
        <v>7.1223564819017718E-2</v>
      </c>
      <c r="G18" s="1">
        <v>-2.5</v>
      </c>
      <c r="I18" s="1">
        <v>2.2000000000000002</v>
      </c>
      <c r="J18" s="1" t="s">
        <v>42</v>
      </c>
      <c r="K18" s="7">
        <f t="shared" si="3"/>
        <v>0.502626757693314</v>
      </c>
      <c r="L18" s="6">
        <f t="shared" si="4"/>
        <v>8.9683234205690632E-2</v>
      </c>
      <c r="M18" s="6">
        <f t="shared" si="5"/>
        <v>0.14375382872905867</v>
      </c>
      <c r="O18" s="1">
        <v>3.6</v>
      </c>
    </row>
    <row r="19" spans="1:15" ht="15.75" customHeight="1">
      <c r="A19" s="1">
        <v>2.5</v>
      </c>
      <c r="B19" s="1" t="s">
        <v>40</v>
      </c>
      <c r="C19" s="7">
        <f t="shared" si="0"/>
        <v>0.12044638150388605</v>
      </c>
      <c r="D19" s="6">
        <f t="shared" si="1"/>
        <v>2.389247124125142E-2</v>
      </c>
      <c r="E19" s="6">
        <f t="shared" si="2"/>
        <v>3.7526838278279684E-2</v>
      </c>
      <c r="G19" s="1">
        <v>-0.3</v>
      </c>
      <c r="I19" s="8" t="s">
        <v>43</v>
      </c>
      <c r="J19" s="9">
        <v>15</v>
      </c>
      <c r="O19" s="1">
        <v>-0.3</v>
      </c>
    </row>
    <row r="20" spans="1:15" ht="15.75" customHeight="1">
      <c r="A20" s="1">
        <v>2</v>
      </c>
      <c r="B20" s="1" t="s">
        <v>40</v>
      </c>
      <c r="C20" s="7">
        <f t="shared" si="0"/>
        <v>8.784841413505344E-2</v>
      </c>
      <c r="D20" s="6">
        <f t="shared" si="1"/>
        <v>1.4484436486823926E-2</v>
      </c>
      <c r="E20" s="6">
        <f t="shared" si="2"/>
        <v>2.3571715979281524E-2</v>
      </c>
      <c r="G20" s="1">
        <v>-5.3</v>
      </c>
      <c r="I20" s="8" t="s">
        <v>44</v>
      </c>
      <c r="J20" s="9">
        <f>AVERAGE(I3:I18)</f>
        <v>3.15625</v>
      </c>
      <c r="O20" s="1">
        <v>-0.6</v>
      </c>
    </row>
    <row r="21" spans="1:15" ht="15.75" customHeight="1">
      <c r="A21" s="1">
        <v>0.5</v>
      </c>
      <c r="B21" s="1" t="s">
        <v>40</v>
      </c>
      <c r="C21" s="7">
        <f t="shared" si="0"/>
        <v>1.2366319992184334E-2</v>
      </c>
      <c r="D21" s="6">
        <f t="shared" si="1"/>
        <v>6.4645939167311045E-4</v>
      </c>
      <c r="E21" s="6">
        <f t="shared" si="2"/>
        <v>1.31147006977225E-3</v>
      </c>
      <c r="G21" s="1">
        <v>0.8</v>
      </c>
      <c r="O21" s="1">
        <v>6.5</v>
      </c>
    </row>
    <row r="22" spans="1:15" ht="15.75" customHeight="1">
      <c r="A22" s="1">
        <v>0.8</v>
      </c>
      <c r="B22" s="1" t="s">
        <v>40</v>
      </c>
      <c r="C22" s="7">
        <f t="shared" si="0"/>
        <v>2.4039607448048929E-2</v>
      </c>
      <c r="D22" s="6">
        <f t="shared" si="1"/>
        <v>1.855077074369631E-3</v>
      </c>
      <c r="E22" s="6">
        <f t="shared" si="2"/>
        <v>3.4924002889063356E-3</v>
      </c>
      <c r="G22" s="1">
        <v>-2.6</v>
      </c>
      <c r="O22" s="1">
        <v>3.9</v>
      </c>
    </row>
    <row r="23" spans="1:15" ht="15.75" customHeight="1">
      <c r="A23" s="1">
        <v>0.2</v>
      </c>
      <c r="B23" s="1" t="s">
        <v>40</v>
      </c>
      <c r="C23" s="7">
        <f t="shared" si="0"/>
        <v>3.3840278292564998E-3</v>
      </c>
      <c r="D23" s="6">
        <f t="shared" si="1"/>
        <v>8.2794522113071602E-5</v>
      </c>
      <c r="E23" s="6">
        <f t="shared" si="2"/>
        <v>1.9430823172103325E-4</v>
      </c>
      <c r="G23" s="1">
        <v>-1.1000000000000001</v>
      </c>
      <c r="O23" s="1">
        <v>-1</v>
      </c>
    </row>
    <row r="24" spans="1:15" ht="15.75" customHeight="1">
      <c r="A24" s="1">
        <v>0.5</v>
      </c>
      <c r="B24" s="1" t="s">
        <v>40</v>
      </c>
      <c r="C24" s="7">
        <f t="shared" si="0"/>
        <v>1.2366319992184334E-2</v>
      </c>
      <c r="D24" s="6">
        <f t="shared" si="1"/>
        <v>6.4645939167311045E-4</v>
      </c>
      <c r="E24" s="6">
        <f t="shared" si="2"/>
        <v>1.31147006977225E-3</v>
      </c>
      <c r="G24" s="1">
        <v>0.6</v>
      </c>
      <c r="O24" s="1">
        <v>-0.8</v>
      </c>
    </row>
    <row r="25" spans="1:15" ht="15.75" customHeight="1">
      <c r="A25" s="1">
        <v>1.8</v>
      </c>
      <c r="B25" s="1" t="s">
        <v>40</v>
      </c>
      <c r="C25" s="7">
        <f t="shared" si="0"/>
        <v>7.5686619297731572E-2</v>
      </c>
      <c r="D25" s="6">
        <f t="shared" si="1"/>
        <v>1.1435946848033526E-2</v>
      </c>
      <c r="E25" s="6">
        <f t="shared" si="2"/>
        <v>1.8925055638228733E-2</v>
      </c>
      <c r="G25" s="1">
        <v>-1.8</v>
      </c>
      <c r="O25" s="1">
        <v>4.5999999999999996</v>
      </c>
    </row>
    <row r="26" spans="1:15" ht="15.75" customHeight="1">
      <c r="A26" s="1">
        <v>2.1</v>
      </c>
      <c r="B26" s="1" t="s">
        <v>40</v>
      </c>
      <c r="C26" s="7">
        <f t="shared" si="0"/>
        <v>9.412434165176424E-2</v>
      </c>
      <c r="D26" s="6">
        <f t="shared" si="1"/>
        <v>1.6159468883904196E-2</v>
      </c>
      <c r="E26" s="6">
        <f t="shared" si="2"/>
        <v>2.6094415892108282E-2</v>
      </c>
      <c r="G26" s="1">
        <v>-5.3</v>
      </c>
      <c r="O26" s="1">
        <v>5.4</v>
      </c>
    </row>
    <row r="27" spans="1:15" ht="15.75" customHeight="1">
      <c r="A27" s="1">
        <v>2.7</v>
      </c>
      <c r="B27" s="1" t="s">
        <v>40</v>
      </c>
      <c r="C27" s="7">
        <f t="shared" si="0"/>
        <v>0.13429658668539066</v>
      </c>
      <c r="D27" s="6">
        <f t="shared" si="1"/>
        <v>2.8394041523633801E-2</v>
      </c>
      <c r="E27" s="6">
        <f t="shared" si="2"/>
        <v>4.4054851302287347E-2</v>
      </c>
      <c r="G27" s="1">
        <v>-1.7</v>
      </c>
      <c r="O27" s="1">
        <v>6.4</v>
      </c>
    </row>
    <row r="28" spans="1:15" ht="15.75" customHeight="1">
      <c r="A28" s="1">
        <v>1.9</v>
      </c>
      <c r="B28" s="1" t="s">
        <v>40</v>
      </c>
      <c r="C28" s="7">
        <f t="shared" si="0"/>
        <v>8.1701197272348342E-2</v>
      </c>
      <c r="D28" s="6">
        <f t="shared" si="1"/>
        <v>1.2910345894540919E-2</v>
      </c>
      <c r="E28" s="6">
        <f t="shared" si="2"/>
        <v>2.118211983190485E-2</v>
      </c>
      <c r="G28" s="1">
        <v>-6.8</v>
      </c>
      <c r="O28" s="1">
        <v>4.3</v>
      </c>
    </row>
    <row r="29" spans="1:15" ht="15.75" customHeight="1">
      <c r="A29" s="1">
        <v>2</v>
      </c>
      <c r="B29" s="1" t="s">
        <v>40</v>
      </c>
      <c r="C29" s="7">
        <f t="shared" si="0"/>
        <v>8.784841413505344E-2</v>
      </c>
      <c r="D29" s="6">
        <f t="shared" si="1"/>
        <v>1.4484436486823926E-2</v>
      </c>
      <c r="E29" s="6">
        <f t="shared" si="2"/>
        <v>2.3571715979281524E-2</v>
      </c>
      <c r="G29" s="1">
        <v>-1.4</v>
      </c>
      <c r="O29" s="1">
        <v>4.4000000000000004</v>
      </c>
    </row>
    <row r="30" spans="1:15" ht="15.75" customHeight="1">
      <c r="A30" s="1">
        <v>1.5</v>
      </c>
      <c r="B30" s="1" t="s">
        <v>40</v>
      </c>
      <c r="C30" s="7">
        <f t="shared" si="0"/>
        <v>5.8483461650441847E-2</v>
      </c>
      <c r="D30" s="6">
        <f t="shared" si="1"/>
        <v>7.5976015118730577E-3</v>
      </c>
      <c r="E30" s="6">
        <f t="shared" si="2"/>
        <v>1.294289316359669E-2</v>
      </c>
      <c r="G30" s="1">
        <v>14.6</v>
      </c>
      <c r="O30" s="1">
        <v>-3.1</v>
      </c>
    </row>
    <row r="31" spans="1:15" ht="15.75" customHeight="1">
      <c r="A31" s="1">
        <v>2</v>
      </c>
      <c r="B31" s="1" t="s">
        <v>40</v>
      </c>
      <c r="C31" s="7">
        <f t="shared" si="0"/>
        <v>8.784841413505344E-2</v>
      </c>
      <c r="D31" s="6">
        <f t="shared" si="1"/>
        <v>1.4484436486823926E-2</v>
      </c>
      <c r="E31" s="6">
        <f t="shared" si="2"/>
        <v>2.3571715979281524E-2</v>
      </c>
      <c r="G31" s="1">
        <v>10</v>
      </c>
      <c r="K31" s="3"/>
      <c r="L31" s="3"/>
      <c r="M31" s="3"/>
      <c r="N31" s="3"/>
      <c r="O31" s="1">
        <v>-1</v>
      </c>
    </row>
    <row r="32" spans="1:15" ht="15.75" customHeight="1">
      <c r="A32" s="1">
        <v>1.8</v>
      </c>
      <c r="B32" s="1" t="s">
        <v>40</v>
      </c>
      <c r="C32" s="7">
        <f t="shared" si="0"/>
        <v>7.5686619297731572E-2</v>
      </c>
      <c r="D32" s="6">
        <f t="shared" si="1"/>
        <v>1.1435946848033526E-2</v>
      </c>
      <c r="E32" s="6">
        <f t="shared" si="2"/>
        <v>1.8925055638228733E-2</v>
      </c>
      <c r="G32" s="1">
        <v>5.0999999999999996</v>
      </c>
      <c r="N32" s="5" t="s">
        <v>45</v>
      </c>
      <c r="O32" s="4">
        <f>AVERAGE(O3:O31)</f>
        <v>2.5620689655172422</v>
      </c>
    </row>
    <row r="33" spans="1:7" ht="15.75" customHeight="1">
      <c r="A33" s="1">
        <v>1.9</v>
      </c>
      <c r="B33" s="1" t="s">
        <v>40</v>
      </c>
      <c r="C33" s="7">
        <f t="shared" si="0"/>
        <v>8.1701197272348342E-2</v>
      </c>
      <c r="D33" s="6">
        <f t="shared" si="1"/>
        <v>1.2910345894540919E-2</v>
      </c>
      <c r="E33" s="6">
        <f t="shared" si="2"/>
        <v>2.118211983190485E-2</v>
      </c>
      <c r="G33" s="1">
        <v>-1.9</v>
      </c>
    </row>
    <row r="34" spans="1:7" ht="15.75" customHeight="1">
      <c r="A34" s="1">
        <v>2.7</v>
      </c>
      <c r="B34" s="1" t="s">
        <v>40</v>
      </c>
      <c r="C34" s="7">
        <f t="shared" si="0"/>
        <v>0.13429658668539066</v>
      </c>
      <c r="D34" s="6">
        <f t="shared" si="1"/>
        <v>2.8394041523633801E-2</v>
      </c>
      <c r="E34" s="6">
        <f t="shared" si="2"/>
        <v>4.4054851302287347E-2</v>
      </c>
      <c r="G34" s="1">
        <v>-2.2999999999999998</v>
      </c>
    </row>
    <row r="35" spans="1:7" ht="15.75" customHeight="1">
      <c r="A35" s="1">
        <v>2.2999999999999998</v>
      </c>
      <c r="B35" s="1" t="s">
        <v>40</v>
      </c>
      <c r="C35" s="7">
        <f t="shared" si="0"/>
        <v>0.1070480798156288</v>
      </c>
      <c r="D35" s="6">
        <f t="shared" si="1"/>
        <v>1.9817131438875361E-2</v>
      </c>
      <c r="E35" s="6">
        <f t="shared" si="2"/>
        <v>3.1541288372613968E-2</v>
      </c>
      <c r="G35" s="1">
        <v>-2</v>
      </c>
    </row>
    <row r="36" spans="1:7" ht="15.75" customHeight="1">
      <c r="A36" s="1">
        <v>1.6</v>
      </c>
      <c r="B36" s="1" t="s">
        <v>40</v>
      </c>
      <c r="C36" s="7">
        <f t="shared" si="0"/>
        <v>6.4072857728771762E-2</v>
      </c>
      <c r="D36" s="6">
        <f t="shared" si="1"/>
        <v>8.7809627653170162E-3</v>
      </c>
      <c r="E36" s="6">
        <f t="shared" si="2"/>
        <v>1.4806091312241169E-2</v>
      </c>
      <c r="F36" s="5" t="s">
        <v>46</v>
      </c>
      <c r="G36" s="4">
        <f>AVERAGE(G3:G35)</f>
        <v>0.83333333333333304</v>
      </c>
    </row>
    <row r="37" spans="1:7" ht="15.75" customHeight="1">
      <c r="A37" s="1">
        <v>1.4</v>
      </c>
      <c r="B37" s="1" t="s">
        <v>40</v>
      </c>
      <c r="C37" s="7">
        <f t="shared" si="0"/>
        <v>5.3046420531413771E-2</v>
      </c>
      <c r="D37" s="6">
        <f t="shared" si="1"/>
        <v>6.5083664505795179E-3</v>
      </c>
      <c r="E37" s="6">
        <f t="shared" si="2"/>
        <v>1.1209622958813366E-2</v>
      </c>
    </row>
    <row r="38" spans="1:7" ht="15.75" customHeight="1">
      <c r="A38" s="1">
        <v>1.5</v>
      </c>
      <c r="B38" s="1" t="s">
        <v>40</v>
      </c>
      <c r="C38" s="7">
        <f t="shared" si="0"/>
        <v>5.8483461650441847E-2</v>
      </c>
      <c r="D38" s="6">
        <f t="shared" si="1"/>
        <v>7.5976015118730577E-3</v>
      </c>
      <c r="E38" s="6">
        <f t="shared" si="2"/>
        <v>1.294289316359669E-2</v>
      </c>
    </row>
    <row r="39" spans="1:7" ht="15.75" customHeight="1">
      <c r="A39" s="1">
        <v>1.5</v>
      </c>
      <c r="B39" s="1" t="s">
        <v>40</v>
      </c>
      <c r="C39" s="7">
        <f t="shared" si="0"/>
        <v>5.8483461650441847E-2</v>
      </c>
      <c r="D39" s="6">
        <f t="shared" si="1"/>
        <v>7.5976015118730577E-3</v>
      </c>
      <c r="E39" s="6">
        <f t="shared" si="2"/>
        <v>1.294289316359669E-2</v>
      </c>
    </row>
    <row r="40" spans="1:7" ht="15.75" customHeight="1">
      <c r="A40" s="1">
        <v>1.5</v>
      </c>
      <c r="B40" s="1" t="s">
        <v>40</v>
      </c>
      <c r="C40" s="7">
        <f t="shared" si="0"/>
        <v>5.8483461650441847E-2</v>
      </c>
      <c r="D40" s="6">
        <f t="shared" si="1"/>
        <v>7.5976015118730577E-3</v>
      </c>
      <c r="E40" s="6">
        <f t="shared" si="2"/>
        <v>1.294289316359669E-2</v>
      </c>
    </row>
    <row r="41" spans="1:7" ht="15.75" customHeight="1">
      <c r="A41" s="1">
        <v>0.9</v>
      </c>
      <c r="B41" s="1" t="s">
        <v>40</v>
      </c>
      <c r="C41" s="7">
        <f t="shared" si="0"/>
        <v>2.8396994944247043E-2</v>
      </c>
      <c r="D41" s="6">
        <f t="shared" si="1"/>
        <v>2.4159723014986196E-3</v>
      </c>
      <c r="E41" s="6">
        <f t="shared" si="2"/>
        <v>4.4639647550920036E-3</v>
      </c>
    </row>
    <row r="42" spans="1:7" ht="15.75" customHeight="1">
      <c r="A42" s="1">
        <v>1</v>
      </c>
      <c r="B42" s="1" t="s">
        <v>40</v>
      </c>
      <c r="C42" s="7">
        <f t="shared" si="0"/>
        <v>3.2960000000000003E-2</v>
      </c>
      <c r="D42" s="6">
        <f t="shared" si="1"/>
        <v>3.0600000000000002E-3</v>
      </c>
      <c r="E42" s="6">
        <f t="shared" si="2"/>
        <v>5.5599999999999998E-3</v>
      </c>
    </row>
    <row r="43" spans="1:7" ht="15.75" customHeight="1">
      <c r="A43" s="1">
        <v>1.8</v>
      </c>
      <c r="B43" s="1" t="s">
        <v>40</v>
      </c>
      <c r="C43" s="7">
        <f t="shared" si="0"/>
        <v>7.5686619297731572E-2</v>
      </c>
      <c r="D43" s="6">
        <f t="shared" si="1"/>
        <v>1.1435946848033526E-2</v>
      </c>
      <c r="E43" s="6">
        <f t="shared" si="2"/>
        <v>1.8925055638228733E-2</v>
      </c>
    </row>
    <row r="44" spans="1:7" ht="15.75" customHeight="1">
      <c r="A44" s="1">
        <v>1.8</v>
      </c>
      <c r="B44" s="1" t="s">
        <v>40</v>
      </c>
      <c r="C44" s="7">
        <f t="shared" si="0"/>
        <v>7.5686619297731572E-2</v>
      </c>
      <c r="D44" s="6">
        <f t="shared" si="1"/>
        <v>1.1435946848033526E-2</v>
      </c>
      <c r="E44" s="6">
        <f t="shared" si="2"/>
        <v>1.8925055638228733E-2</v>
      </c>
    </row>
    <row r="45" spans="1:7" ht="15.75" customHeight="1">
      <c r="A45" s="1">
        <v>4</v>
      </c>
      <c r="B45" s="1" t="s">
        <v>47</v>
      </c>
      <c r="C45" s="7">
        <f t="shared" si="0"/>
        <v>1.1707135719119928</v>
      </c>
      <c r="D45" s="6">
        <f t="shared" si="1"/>
        <v>0.34280866068764093</v>
      </c>
      <c r="E45" s="6">
        <f t="shared" si="2"/>
        <v>0.49966348399992438</v>
      </c>
    </row>
    <row r="46" spans="1:7" ht="15.75" customHeight="1">
      <c r="A46" s="1">
        <v>2.9</v>
      </c>
      <c r="B46" s="1" t="s">
        <v>47</v>
      </c>
      <c r="C46" s="7">
        <f t="shared" si="0"/>
        <v>0.74289373488773269</v>
      </c>
      <c r="D46" s="6">
        <f t="shared" si="1"/>
        <v>0.16664945599612024</v>
      </c>
      <c r="E46" s="6">
        <f t="shared" si="2"/>
        <v>0.25564422339507881</v>
      </c>
    </row>
    <row r="47" spans="1:7" ht="15.75" customHeight="1">
      <c r="A47" s="1">
        <v>1.9</v>
      </c>
      <c r="B47" s="1" t="s">
        <v>47</v>
      </c>
      <c r="C47" s="7">
        <f t="shared" si="0"/>
        <v>0.40850598636174168</v>
      </c>
      <c r="D47" s="6">
        <f t="shared" si="1"/>
        <v>6.4551729472704586E-2</v>
      </c>
      <c r="E47" s="6">
        <f t="shared" si="2"/>
        <v>0.10591059915952425</v>
      </c>
    </row>
    <row r="48" spans="1:7" ht="15.75" customHeight="1">
      <c r="A48" s="1">
        <v>2.9</v>
      </c>
      <c r="B48" s="1" t="s">
        <v>47</v>
      </c>
      <c r="C48" s="7">
        <f t="shared" si="0"/>
        <v>0.74289373488773269</v>
      </c>
      <c r="D48" s="6">
        <f t="shared" si="1"/>
        <v>0.16664945599612024</v>
      </c>
      <c r="E48" s="6">
        <f t="shared" si="2"/>
        <v>0.25564422339507881</v>
      </c>
    </row>
    <row r="49" spans="1:6" ht="15.75" customHeight="1">
      <c r="A49" s="1">
        <v>1.5</v>
      </c>
      <c r="B49" s="1" t="s">
        <v>47</v>
      </c>
      <c r="C49" s="7">
        <f t="shared" si="0"/>
        <v>0.29241730825220924</v>
      </c>
      <c r="D49" s="6">
        <f t="shared" si="1"/>
        <v>3.7988007559365287E-2</v>
      </c>
      <c r="E49" s="6">
        <f t="shared" si="2"/>
        <v>6.4714465817983458E-2</v>
      </c>
    </row>
    <row r="50" spans="1:6" ht="15.75" customHeight="1">
      <c r="A50" s="1">
        <v>2.2000000000000002</v>
      </c>
      <c r="B50" s="1" t="s">
        <v>47</v>
      </c>
      <c r="C50" s="7">
        <f t="shared" si="0"/>
        <v>0.502626757693314</v>
      </c>
      <c r="D50" s="6">
        <f t="shared" si="1"/>
        <v>8.9683234205690632E-2</v>
      </c>
      <c r="E50" s="6">
        <f t="shared" si="2"/>
        <v>0.14375382872905867</v>
      </c>
    </row>
    <row r="51" spans="1:6" ht="15.75" customHeight="1">
      <c r="A51" s="1">
        <v>2.2000000000000002</v>
      </c>
      <c r="B51" s="1" t="s">
        <v>47</v>
      </c>
      <c r="C51" s="7">
        <f t="shared" si="0"/>
        <v>0.502626757693314</v>
      </c>
      <c r="D51" s="6">
        <f t="shared" si="1"/>
        <v>8.9683234205690632E-2</v>
      </c>
      <c r="E51" s="6">
        <f t="shared" si="2"/>
        <v>0.14375382872905867</v>
      </c>
    </row>
    <row r="52" spans="1:6" ht="15.75" customHeight="1">
      <c r="A52" s="1">
        <v>0.9</v>
      </c>
      <c r="B52" s="1" t="s">
        <v>47</v>
      </c>
      <c r="C52" s="7">
        <f t="shared" si="0"/>
        <v>0.14198497472123522</v>
      </c>
      <c r="D52" s="6">
        <f t="shared" si="1"/>
        <v>1.2079861507493097E-2</v>
      </c>
      <c r="E52" s="6">
        <f t="shared" si="2"/>
        <v>2.2319823775460018E-2</v>
      </c>
    </row>
    <row r="53" spans="1:6" ht="15.75" customHeight="1">
      <c r="A53" s="1">
        <v>0.8</v>
      </c>
      <c r="B53" s="1" t="s">
        <v>47</v>
      </c>
      <c r="C53" s="7">
        <f t="shared" si="0"/>
        <v>0.12019803724024464</v>
      </c>
      <c r="D53" s="6">
        <f t="shared" si="1"/>
        <v>9.2753853718481553E-3</v>
      </c>
      <c r="E53" s="6">
        <f t="shared" si="2"/>
        <v>1.7462001444531677E-2</v>
      </c>
    </row>
    <row r="54" spans="1:6" ht="15.75" customHeight="1">
      <c r="A54" s="1">
        <v>2.2999999999999998</v>
      </c>
      <c r="B54" s="1" t="s">
        <v>47</v>
      </c>
      <c r="C54" s="7">
        <f t="shared" si="0"/>
        <v>0.53524039907814402</v>
      </c>
      <c r="D54" s="6">
        <f t="shared" si="1"/>
        <v>9.9085657194376786E-2</v>
      </c>
      <c r="E54" s="6">
        <f t="shared" si="2"/>
        <v>0.15770644186306984</v>
      </c>
    </row>
    <row r="55" spans="1:6" ht="15.75" customHeight="1">
      <c r="A55" s="1">
        <v>2</v>
      </c>
      <c r="B55" s="1" t="s">
        <v>47</v>
      </c>
      <c r="C55" s="7">
        <f t="shared" si="0"/>
        <v>0.43924207067526716</v>
      </c>
      <c r="D55" s="6">
        <f t="shared" si="1"/>
        <v>7.2422182434119631E-2</v>
      </c>
      <c r="E55" s="6">
        <f t="shared" si="2"/>
        <v>0.11785857989640762</v>
      </c>
    </row>
    <row r="56" spans="1:6" ht="15.75" customHeight="1">
      <c r="A56" s="1">
        <v>1.4</v>
      </c>
      <c r="B56" s="1" t="s">
        <v>47</v>
      </c>
      <c r="C56" s="7">
        <f t="shared" si="0"/>
        <v>0.26523210265706887</v>
      </c>
      <c r="D56" s="6">
        <f t="shared" si="1"/>
        <v>3.2541832252897585E-2</v>
      </c>
      <c r="E56" s="6">
        <f t="shared" si="2"/>
        <v>5.6048114794066829E-2</v>
      </c>
    </row>
    <row r="57" spans="1:6" ht="15.75" customHeight="1">
      <c r="A57" s="1">
        <v>1</v>
      </c>
      <c r="B57" s="1" t="s">
        <v>47</v>
      </c>
      <c r="C57" s="7">
        <f t="shared" si="0"/>
        <v>0.1648</v>
      </c>
      <c r="D57" s="6">
        <f t="shared" si="1"/>
        <v>1.5299999999999999E-2</v>
      </c>
      <c r="E57" s="6">
        <f t="shared" si="2"/>
        <v>2.7799999999999998E-2</v>
      </c>
    </row>
    <row r="58" spans="1:6" ht="15.75" customHeight="1">
      <c r="A58" s="1">
        <v>2</v>
      </c>
      <c r="B58" s="1" t="s">
        <v>47</v>
      </c>
      <c r="C58" s="7">
        <f t="shared" si="0"/>
        <v>0.43924207067526716</v>
      </c>
      <c r="D58" s="6">
        <f t="shared" si="1"/>
        <v>7.2422182434119631E-2</v>
      </c>
      <c r="E58" s="6">
        <f t="shared" si="2"/>
        <v>0.11785857989640762</v>
      </c>
    </row>
    <row r="59" spans="1:6" ht="15.75" customHeight="1">
      <c r="A59" s="1">
        <v>4.3</v>
      </c>
      <c r="B59" s="1" t="s">
        <v>47</v>
      </c>
      <c r="C59" s="7">
        <f t="shared" si="0"/>
        <v>1.2967959457658129</v>
      </c>
      <c r="D59" s="6">
        <f t="shared" si="1"/>
        <v>0.40317893175941766</v>
      </c>
      <c r="E59" s="6">
        <f t="shared" si="2"/>
        <v>0.58093790002460888</v>
      </c>
    </row>
    <row r="60" spans="1:6" ht="15.75" customHeight="1">
      <c r="A60" s="1">
        <v>4.4000000000000004</v>
      </c>
      <c r="B60" s="1" t="s">
        <v>47</v>
      </c>
      <c r="C60" s="7">
        <f t="shared" si="0"/>
        <v>1.3396530207888779</v>
      </c>
      <c r="D60" s="6">
        <f t="shared" si="1"/>
        <v>0.42451343457035323</v>
      </c>
      <c r="E60" s="6">
        <f t="shared" si="2"/>
        <v>0.60944683844166392</v>
      </c>
    </row>
    <row r="61" spans="1:6" ht="15.75" customHeight="1">
      <c r="A61" s="1">
        <v>0.3</v>
      </c>
      <c r="B61" s="1" t="s">
        <v>47</v>
      </c>
      <c r="C61" s="7">
        <f t="shared" si="0"/>
        <v>3.0022703546169663E-2</v>
      </c>
      <c r="D61" s="6">
        <f t="shared" si="1"/>
        <v>1.0278427882043789E-3</v>
      </c>
      <c r="E61" s="6">
        <f t="shared" si="2"/>
        <v>2.2616103273135997E-3</v>
      </c>
    </row>
    <row r="62" spans="1:6" ht="15.75" customHeight="1">
      <c r="A62" s="1">
        <v>3.2</v>
      </c>
      <c r="B62" s="1" t="s">
        <v>47</v>
      </c>
      <c r="C62" s="7">
        <f t="shared" si="0"/>
        <v>0.85386816452874703</v>
      </c>
      <c r="D62" s="6">
        <f t="shared" si="1"/>
        <v>0.20782238148267992</v>
      </c>
      <c r="E62" s="6">
        <f t="shared" si="2"/>
        <v>0.31385339853907956</v>
      </c>
      <c r="F62" s="7"/>
    </row>
    <row r="63" spans="1:6" ht="15.75" customHeight="1">
      <c r="A63" s="1">
        <v>1.2</v>
      </c>
      <c r="B63" s="1" t="s">
        <v>47</v>
      </c>
      <c r="C63" s="7">
        <f t="shared" si="0"/>
        <v>0.21327661715407242</v>
      </c>
      <c r="D63" s="6">
        <f t="shared" si="1"/>
        <v>2.3029634615803516E-2</v>
      </c>
      <c r="E63" s="6">
        <f t="shared" si="2"/>
        <v>4.0649068186896509E-2</v>
      </c>
    </row>
    <row r="64" spans="1:6" ht="15.75" customHeight="1">
      <c r="A64" s="1">
        <v>8</v>
      </c>
      <c r="B64" s="1" t="s">
        <v>47</v>
      </c>
      <c r="C64" s="7">
        <f t="shared" si="0"/>
        <v>3.1203073634360559</v>
      </c>
      <c r="D64" s="6">
        <f t="shared" si="1"/>
        <v>1.6226765597592507</v>
      </c>
      <c r="E64" s="6">
        <f t="shared" si="2"/>
        <v>2.1183319658389377</v>
      </c>
    </row>
    <row r="65" spans="1:32" ht="15.75" customHeight="1">
      <c r="A65" s="1">
        <v>1.8</v>
      </c>
      <c r="B65" s="1" t="s">
        <v>47</v>
      </c>
      <c r="C65" s="7">
        <f t="shared" si="0"/>
        <v>0.37843309648865786</v>
      </c>
      <c r="D65" s="6">
        <f t="shared" si="1"/>
        <v>5.7179734240167625E-2</v>
      </c>
      <c r="E65" s="6">
        <f t="shared" si="2"/>
        <v>9.4625278191143664E-2</v>
      </c>
    </row>
    <row r="66" spans="1:32" ht="15.75" customHeight="1">
      <c r="A66" s="1">
        <v>7.5</v>
      </c>
      <c r="B66" s="1" t="s">
        <v>47</v>
      </c>
      <c r="C66" s="7">
        <f t="shared" si="0"/>
        <v>2.8481073343035681</v>
      </c>
      <c r="D66" s="6">
        <f t="shared" si="1"/>
        <v>1.403997512938181</v>
      </c>
      <c r="E66" s="6">
        <f t="shared" si="2"/>
        <v>1.8517611259237223</v>
      </c>
    </row>
    <row r="67" spans="1:32" ht="15.75" customHeight="1">
      <c r="A67" s="1">
        <v>5.8</v>
      </c>
      <c r="B67" s="1" t="s">
        <v>47</v>
      </c>
      <c r="C67" s="7">
        <f t="shared" si="0"/>
        <v>1.9800375145859879</v>
      </c>
      <c r="D67" s="6">
        <f t="shared" si="1"/>
        <v>0.78883119638547827</v>
      </c>
      <c r="E67" s="6">
        <f t="shared" si="2"/>
        <v>1.0838080981317981</v>
      </c>
    </row>
    <row r="68" spans="1:32" ht="15.75" customHeight="1">
      <c r="A68" s="8" t="s">
        <v>48</v>
      </c>
      <c r="B68" s="9">
        <v>64</v>
      </c>
      <c r="C68" s="7"/>
    </row>
    <row r="69" spans="1:32" ht="15.75" customHeight="1">
      <c r="A69" s="8" t="s">
        <v>44</v>
      </c>
      <c r="B69" s="9">
        <f>AVERAGE(A3:A67)</f>
        <v>2.1876923076923083</v>
      </c>
      <c r="C69" s="7"/>
    </row>
    <row r="70" spans="1:32" ht="15.75" customHeight="1">
      <c r="A70" s="10" t="s">
        <v>49</v>
      </c>
      <c r="B70" s="10">
        <f>C70+D70+E70</f>
        <v>38.652421390945271</v>
      </c>
      <c r="C70" s="10">
        <f t="shared" ref="C70:E70" si="6">SUM(C3:C67)</f>
        <v>22.047075062759568</v>
      </c>
      <c r="D70" s="10">
        <f t="shared" si="6"/>
        <v>6.8723820902666874</v>
      </c>
      <c r="E70" s="10">
        <f t="shared" si="6"/>
        <v>9.7329642379190169</v>
      </c>
      <c r="F70" s="10"/>
      <c r="G70" s="10"/>
      <c r="H70" s="10"/>
      <c r="I70" s="10"/>
      <c r="J70" s="10">
        <f>K70+L70+M70</f>
        <v>24.821452707379983</v>
      </c>
      <c r="K70" s="10">
        <f t="shared" ref="K70:M70" si="7">SUM(K3:K67)</f>
        <v>13.440672534843735</v>
      </c>
      <c r="L70" s="10">
        <f t="shared" si="7"/>
        <v>4.7852302905875987</v>
      </c>
      <c r="M70" s="10">
        <f t="shared" si="7"/>
        <v>6.5955498819486502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</row>
    <row r="71" spans="1:32" ht="15.75" customHeight="1">
      <c r="A71" s="1" t="s">
        <v>50</v>
      </c>
    </row>
    <row r="72" spans="1:32" ht="15.75" customHeight="1">
      <c r="A72" s="3" t="s">
        <v>51</v>
      </c>
      <c r="B72" s="1">
        <v>53</v>
      </c>
    </row>
    <row r="73" spans="1:32" ht="15.75" customHeight="1">
      <c r="A73" s="3" t="s">
        <v>52</v>
      </c>
      <c r="B73" s="1">
        <v>91</v>
      </c>
    </row>
    <row r="74" spans="1:32" ht="15.75" customHeight="1">
      <c r="A74" s="3" t="s">
        <v>53</v>
      </c>
      <c r="B74" s="1">
        <v>76</v>
      </c>
    </row>
    <row r="75" spans="1:32" ht="15.75" customHeight="1"/>
    <row r="76" spans="1:32" ht="15.75" customHeight="1"/>
    <row r="77" spans="1:32" ht="15.75" customHeight="1"/>
    <row r="78" spans="1:32" ht="15.75" customHeight="1"/>
    <row r="79" spans="1:32" ht="15.75" customHeight="1"/>
    <row r="80" spans="1:3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1000"/>
  <sheetViews>
    <sheetView tabSelected="1" workbookViewId="0"/>
  </sheetViews>
  <sheetFormatPr defaultColWidth="12.6640625" defaultRowHeight="15" customHeight="1"/>
  <cols>
    <col min="1" max="1" width="17.109375" customWidth="1"/>
    <col min="2" max="2" width="12.6640625" customWidth="1"/>
    <col min="3" max="3" width="17" customWidth="1"/>
    <col min="4" max="4" width="14" customWidth="1"/>
    <col min="5" max="6" width="12.6640625" customWidth="1"/>
  </cols>
  <sheetData>
    <row r="1" spans="1:24" ht="15.75" customHeight="1">
      <c r="A1" s="3" t="s">
        <v>54</v>
      </c>
    </row>
    <row r="2" spans="1:24" ht="15.75" customHeight="1">
      <c r="A2" s="3" t="s">
        <v>38</v>
      </c>
      <c r="B2" s="3" t="s">
        <v>35</v>
      </c>
      <c r="C2" s="3"/>
      <c r="D2" s="3" t="s">
        <v>55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1">
        <v>2.1</v>
      </c>
      <c r="B3" s="1" t="s">
        <v>56</v>
      </c>
      <c r="D3" s="1">
        <v>-2.8</v>
      </c>
    </row>
    <row r="4" spans="1:24" ht="15.75" customHeight="1">
      <c r="A4" s="1">
        <v>1.2</v>
      </c>
      <c r="B4" s="1" t="s">
        <v>56</v>
      </c>
      <c r="D4" s="1">
        <v>-1.5</v>
      </c>
    </row>
    <row r="5" spans="1:24" ht="15.75" customHeight="1">
      <c r="A5" s="1">
        <v>0.8</v>
      </c>
      <c r="B5" s="1" t="s">
        <v>56</v>
      </c>
      <c r="D5" s="1">
        <v>-3.3</v>
      </c>
    </row>
    <row r="6" spans="1:24" ht="15.75" customHeight="1">
      <c r="A6" s="1">
        <v>1.4</v>
      </c>
      <c r="B6" s="1" t="s">
        <v>56</v>
      </c>
      <c r="D6" s="1">
        <v>-1.6</v>
      </c>
    </row>
    <row r="7" spans="1:24" ht="15.75" customHeight="1">
      <c r="A7" s="1">
        <v>0.9</v>
      </c>
      <c r="B7" s="1" t="s">
        <v>56</v>
      </c>
      <c r="D7" s="1">
        <v>-2.6</v>
      </c>
    </row>
    <row r="8" spans="1:24" ht="15.75" customHeight="1">
      <c r="A8" s="1">
        <v>0.7</v>
      </c>
      <c r="B8" s="1" t="s">
        <v>56</v>
      </c>
      <c r="D8" s="1">
        <v>-3.3</v>
      </c>
    </row>
    <row r="9" spans="1:24" ht="15.75" customHeight="1">
      <c r="A9" s="1">
        <v>0.4</v>
      </c>
      <c r="B9" s="1" t="s">
        <v>56</v>
      </c>
      <c r="D9" s="1">
        <v>-4.5</v>
      </c>
    </row>
    <row r="10" spans="1:24" ht="15.75" customHeight="1">
      <c r="A10" s="1">
        <v>0.1</v>
      </c>
      <c r="B10" s="1" t="s">
        <v>56</v>
      </c>
      <c r="D10" s="1">
        <v>-4.0999999999999996</v>
      </c>
    </row>
    <row r="11" spans="1:24" ht="15.75" customHeight="1">
      <c r="A11" s="1">
        <v>1.4</v>
      </c>
      <c r="B11" s="1" t="s">
        <v>56</v>
      </c>
      <c r="D11" s="1">
        <v>-3.9</v>
      </c>
    </row>
    <row r="12" spans="1:24" ht="15.75" customHeight="1">
      <c r="A12" s="1">
        <v>0.9</v>
      </c>
      <c r="B12" s="1" t="s">
        <v>56</v>
      </c>
      <c r="D12" s="1">
        <v>-5.4</v>
      </c>
    </row>
    <row r="13" spans="1:24" ht="15.75" customHeight="1">
      <c r="A13" s="1">
        <v>0.4</v>
      </c>
      <c r="B13" s="1" t="s">
        <v>56</v>
      </c>
      <c r="D13" s="1">
        <v>-4.5999999999999996</v>
      </c>
    </row>
    <row r="14" spans="1:24" ht="15.75" customHeight="1">
      <c r="A14" s="1">
        <v>0.5</v>
      </c>
      <c r="B14" s="1" t="s">
        <v>56</v>
      </c>
      <c r="D14" s="1">
        <v>-5.7</v>
      </c>
    </row>
    <row r="15" spans="1:24" ht="15.75" customHeight="1">
      <c r="A15" s="1">
        <v>0.9</v>
      </c>
      <c r="B15" s="1" t="s">
        <v>56</v>
      </c>
      <c r="D15" s="1">
        <v>-1.7</v>
      </c>
    </row>
    <row r="16" spans="1:24" ht="15.75" customHeight="1">
      <c r="A16" s="1">
        <v>0.9</v>
      </c>
      <c r="B16" s="1" t="s">
        <v>56</v>
      </c>
      <c r="D16" s="1">
        <v>-3.3</v>
      </c>
    </row>
    <row r="17" spans="1:4" ht="15.75" customHeight="1">
      <c r="A17" s="1">
        <v>0.8</v>
      </c>
      <c r="B17" s="1" t="s">
        <v>56</v>
      </c>
      <c r="D17" s="1">
        <v>-2.5</v>
      </c>
    </row>
    <row r="18" spans="1:4" ht="15.75" customHeight="1">
      <c r="A18" s="1">
        <v>1.8</v>
      </c>
      <c r="B18" s="1" t="s">
        <v>56</v>
      </c>
      <c r="D18" s="1">
        <v>-2.7</v>
      </c>
    </row>
    <row r="19" spans="1:4" ht="15.75" customHeight="1">
      <c r="A19" s="1">
        <v>1.5</v>
      </c>
      <c r="B19" s="1" t="s">
        <v>56</v>
      </c>
      <c r="D19" s="1">
        <v>-3.9</v>
      </c>
    </row>
    <row r="20" spans="1:4" ht="15.75" customHeight="1">
      <c r="A20" s="1">
        <v>1.3</v>
      </c>
      <c r="B20" s="1" t="s">
        <v>56</v>
      </c>
      <c r="D20" s="1">
        <v>-0.3</v>
      </c>
    </row>
    <row r="21" spans="1:4" ht="15.75" customHeight="1">
      <c r="A21" s="1">
        <v>1.9</v>
      </c>
      <c r="B21" s="1" t="s">
        <v>56</v>
      </c>
      <c r="D21" s="1">
        <v>-0.4</v>
      </c>
    </row>
    <row r="22" spans="1:4" ht="15.75" customHeight="1">
      <c r="A22" s="1">
        <v>1.3</v>
      </c>
      <c r="B22" s="1" t="s">
        <v>56</v>
      </c>
      <c r="D22" s="1">
        <v>-2.6</v>
      </c>
    </row>
    <row r="23" spans="1:4" ht="15.75" customHeight="1">
      <c r="A23" s="1">
        <v>0.5</v>
      </c>
      <c r="B23" s="1" t="s">
        <v>56</v>
      </c>
      <c r="D23" s="1">
        <v>-1.7</v>
      </c>
    </row>
    <row r="24" spans="1:4" ht="15.75" customHeight="1">
      <c r="A24" s="1">
        <v>0.6</v>
      </c>
      <c r="B24" s="1" t="s">
        <v>56</v>
      </c>
      <c r="D24" s="1">
        <v>-3.4</v>
      </c>
    </row>
    <row r="25" spans="1:4" ht="15.75" customHeight="1">
      <c r="A25" s="1">
        <v>0.4</v>
      </c>
      <c r="B25" s="1" t="s">
        <v>56</v>
      </c>
      <c r="D25" s="1">
        <v>-2.6</v>
      </c>
    </row>
    <row r="26" spans="1:4" ht="15.75" customHeight="1">
      <c r="A26" s="1">
        <v>0.3</v>
      </c>
      <c r="B26" s="1" t="s">
        <v>56</v>
      </c>
      <c r="D26" s="1">
        <v>-6.4</v>
      </c>
    </row>
    <row r="27" spans="1:4" ht="15.75" customHeight="1">
      <c r="A27" s="1">
        <v>0.3</v>
      </c>
      <c r="B27" s="1" t="s">
        <v>56</v>
      </c>
      <c r="D27" s="1">
        <v>-3</v>
      </c>
    </row>
    <row r="28" spans="1:4" ht="15.75" customHeight="1">
      <c r="A28" s="1">
        <v>0.9</v>
      </c>
      <c r="B28" s="1" t="s">
        <v>56</v>
      </c>
      <c r="D28" s="1">
        <v>-5.6</v>
      </c>
    </row>
    <row r="29" spans="1:4" ht="15.75" customHeight="1">
      <c r="A29" s="1">
        <v>0.8</v>
      </c>
      <c r="B29" s="1" t="s">
        <v>56</v>
      </c>
      <c r="D29" s="1">
        <v>-4</v>
      </c>
    </row>
    <row r="30" spans="1:4" ht="15.75" customHeight="1">
      <c r="A30" s="1">
        <v>0.7</v>
      </c>
      <c r="B30" s="1" t="s">
        <v>56</v>
      </c>
      <c r="D30" s="1">
        <v>-2.4</v>
      </c>
    </row>
    <row r="31" spans="1:4" ht="15.75" customHeight="1">
      <c r="A31" s="1">
        <v>0.9</v>
      </c>
      <c r="B31" s="1" t="s">
        <v>56</v>
      </c>
      <c r="D31" s="1">
        <v>-2.2999999999999998</v>
      </c>
    </row>
    <row r="32" spans="1:4" ht="15.75" customHeight="1">
      <c r="A32" s="1">
        <v>0.9</v>
      </c>
      <c r="B32" s="1" t="s">
        <v>56</v>
      </c>
      <c r="D32" s="1">
        <v>-2.5</v>
      </c>
    </row>
    <row r="33" spans="1:4" ht="15.75" customHeight="1">
      <c r="A33" s="1">
        <v>1.3</v>
      </c>
      <c r="B33" s="1" t="s">
        <v>56</v>
      </c>
      <c r="C33" s="5" t="s">
        <v>57</v>
      </c>
      <c r="D33" s="4">
        <f>AVERAGE(D3:D32)</f>
        <v>-3.1533333333333333</v>
      </c>
    </row>
    <row r="34" spans="1:4" ht="15.75" customHeight="1">
      <c r="A34" s="1">
        <v>0.9</v>
      </c>
      <c r="B34" s="1" t="s">
        <v>56</v>
      </c>
    </row>
    <row r="35" spans="1:4" ht="15.75" customHeight="1">
      <c r="A35" s="1">
        <v>0.8</v>
      </c>
      <c r="B35" s="1" t="s">
        <v>56</v>
      </c>
    </row>
    <row r="36" spans="1:4" ht="15.75" customHeight="1">
      <c r="A36" s="1">
        <v>1.4</v>
      </c>
      <c r="B36" s="1" t="s">
        <v>56</v>
      </c>
    </row>
    <row r="37" spans="1:4" ht="15.75" customHeight="1">
      <c r="A37" s="1">
        <v>1</v>
      </c>
      <c r="B37" s="1" t="s">
        <v>56</v>
      </c>
    </row>
    <row r="38" spans="1:4" ht="15.75" customHeight="1">
      <c r="A38" s="1">
        <v>0.8</v>
      </c>
      <c r="B38" s="1" t="s">
        <v>56</v>
      </c>
    </row>
    <row r="39" spans="1:4" ht="15.75" customHeight="1">
      <c r="A39" s="1">
        <v>0.6</v>
      </c>
      <c r="B39" s="1" t="s">
        <v>56</v>
      </c>
    </row>
    <row r="40" spans="1:4" ht="15.75" customHeight="1">
      <c r="A40" s="1">
        <v>0.1</v>
      </c>
      <c r="B40" s="1" t="s">
        <v>56</v>
      </c>
    </row>
    <row r="41" spans="1:4" ht="15.75" customHeight="1">
      <c r="A41" s="1">
        <v>0.3</v>
      </c>
      <c r="B41" s="1" t="s">
        <v>56</v>
      </c>
    </row>
    <row r="42" spans="1:4" ht="15.75" customHeight="1">
      <c r="A42" s="1">
        <v>1.1000000000000001</v>
      </c>
      <c r="B42" s="1" t="s">
        <v>56</v>
      </c>
    </row>
    <row r="43" spans="1:4" ht="15.75" customHeight="1">
      <c r="A43" s="1">
        <v>1</v>
      </c>
      <c r="B43" s="1" t="s">
        <v>56</v>
      </c>
    </row>
    <row r="44" spans="1:4" ht="15.75" customHeight="1">
      <c r="A44" s="1">
        <v>0.6</v>
      </c>
      <c r="B44" s="1" t="s">
        <v>56</v>
      </c>
    </row>
    <row r="45" spans="1:4" ht="15.75" customHeight="1">
      <c r="A45" s="1">
        <v>1.1000000000000001</v>
      </c>
      <c r="B45" s="1" t="s">
        <v>56</v>
      </c>
    </row>
    <row r="46" spans="1:4" ht="15.75" customHeight="1">
      <c r="A46" s="1">
        <v>1</v>
      </c>
      <c r="B46" s="1" t="s">
        <v>56</v>
      </c>
    </row>
    <row r="47" spans="1:4" ht="15.75" customHeight="1">
      <c r="A47" s="1">
        <v>0.5</v>
      </c>
      <c r="B47" s="1" t="s">
        <v>56</v>
      </c>
    </row>
    <row r="48" spans="1:4" ht="15.75" customHeight="1">
      <c r="A48" s="1">
        <v>3.2</v>
      </c>
      <c r="B48" s="1" t="s">
        <v>56</v>
      </c>
    </row>
    <row r="49" spans="1:2" ht="15.75" customHeight="1">
      <c r="A49" s="1">
        <v>2</v>
      </c>
      <c r="B49" s="1" t="s">
        <v>56</v>
      </c>
    </row>
    <row r="50" spans="1:2" ht="15.75" customHeight="1">
      <c r="A50" s="1">
        <v>2.2000000000000002</v>
      </c>
      <c r="B50" s="1" t="s">
        <v>56</v>
      </c>
    </row>
    <row r="51" spans="1:2" ht="15.75" customHeight="1">
      <c r="A51" s="1">
        <v>0.7</v>
      </c>
      <c r="B51" s="1" t="s">
        <v>56</v>
      </c>
    </row>
    <row r="52" spans="1:2" ht="15.75" customHeight="1">
      <c r="A52" s="1">
        <v>0.4</v>
      </c>
      <c r="B52" s="1" t="s">
        <v>56</v>
      </c>
    </row>
    <row r="53" spans="1:2" ht="15.75" customHeight="1">
      <c r="A53" s="1">
        <v>0.9</v>
      </c>
      <c r="B53" s="1" t="s">
        <v>56</v>
      </c>
    </row>
    <row r="54" spans="1:2" ht="15.75" customHeight="1">
      <c r="A54" s="1">
        <v>1.4</v>
      </c>
      <c r="B54" s="1" t="s">
        <v>56</v>
      </c>
    </row>
    <row r="55" spans="1:2" ht="15.75" customHeight="1">
      <c r="A55" s="1">
        <v>1.1000000000000001</v>
      </c>
      <c r="B55" s="1" t="s">
        <v>56</v>
      </c>
    </row>
    <row r="56" spans="1:2" ht="15.75" customHeight="1">
      <c r="A56" s="1">
        <v>1.7</v>
      </c>
      <c r="B56" s="1" t="s">
        <v>56</v>
      </c>
    </row>
    <row r="57" spans="1:2" ht="15.75" customHeight="1">
      <c r="A57" s="1">
        <v>2.2000000000000002</v>
      </c>
      <c r="B57" s="1" t="s">
        <v>56</v>
      </c>
    </row>
    <row r="58" spans="1:2" ht="15.75" customHeight="1">
      <c r="A58" s="1">
        <v>1.5</v>
      </c>
      <c r="B58" s="1" t="s">
        <v>56</v>
      </c>
    </row>
    <row r="59" spans="1:2" ht="15.75" customHeight="1">
      <c r="A59" s="1">
        <v>1.2</v>
      </c>
      <c r="B59" s="1" t="s">
        <v>56</v>
      </c>
    </row>
    <row r="60" spans="1:2" ht="15.75" customHeight="1">
      <c r="A60" s="1">
        <v>0.5</v>
      </c>
      <c r="B60" s="1" t="s">
        <v>56</v>
      </c>
    </row>
    <row r="61" spans="1:2" ht="15.75" customHeight="1">
      <c r="A61" s="1">
        <v>0.8</v>
      </c>
      <c r="B61" s="1" t="s">
        <v>56</v>
      </c>
    </row>
    <row r="62" spans="1:2" ht="15.75" customHeight="1">
      <c r="A62" s="1">
        <v>1</v>
      </c>
      <c r="B62" s="1" t="s">
        <v>56</v>
      </c>
    </row>
    <row r="63" spans="1:2" ht="15.75" customHeight="1">
      <c r="A63" s="1">
        <v>0.4</v>
      </c>
      <c r="B63" s="1" t="s">
        <v>56</v>
      </c>
    </row>
    <row r="64" spans="1:2" ht="15.75" customHeight="1">
      <c r="A64" s="1">
        <v>0.9</v>
      </c>
      <c r="B64" s="1" t="s">
        <v>56</v>
      </c>
    </row>
    <row r="65" spans="1:2" ht="15.75" customHeight="1">
      <c r="A65" s="1">
        <v>1.5</v>
      </c>
      <c r="B65" s="1" t="s">
        <v>56</v>
      </c>
    </row>
    <row r="66" spans="1:2" ht="15.75" customHeight="1">
      <c r="A66" s="1">
        <v>0.7</v>
      </c>
      <c r="B66" s="1" t="s">
        <v>56</v>
      </c>
    </row>
    <row r="67" spans="1:2" ht="15.75" customHeight="1">
      <c r="A67" s="1">
        <v>1.1000000000000001</v>
      </c>
      <c r="B67" s="1" t="s">
        <v>56</v>
      </c>
    </row>
    <row r="68" spans="1:2" ht="15.75" customHeight="1">
      <c r="A68" s="1">
        <v>1.5</v>
      </c>
      <c r="B68" s="1" t="s">
        <v>56</v>
      </c>
    </row>
    <row r="69" spans="1:2" ht="15.75" customHeight="1">
      <c r="A69" s="1">
        <v>1.5</v>
      </c>
      <c r="B69" s="1" t="s">
        <v>56</v>
      </c>
    </row>
    <row r="70" spans="1:2" ht="15.75" customHeight="1">
      <c r="A70" s="1">
        <v>2.2000000000000002</v>
      </c>
      <c r="B70" s="1" t="s">
        <v>56</v>
      </c>
    </row>
    <row r="71" spans="1:2" ht="15.75" customHeight="1">
      <c r="A71" s="1">
        <v>1</v>
      </c>
      <c r="B71" s="1" t="s">
        <v>56</v>
      </c>
    </row>
    <row r="72" spans="1:2" ht="15.75" customHeight="1">
      <c r="A72" s="1">
        <v>0.7</v>
      </c>
      <c r="B72" s="1" t="s">
        <v>56</v>
      </c>
    </row>
    <row r="73" spans="1:2" ht="15.75" customHeight="1">
      <c r="A73" s="1">
        <v>1.6</v>
      </c>
      <c r="B73" s="1" t="s">
        <v>56</v>
      </c>
    </row>
    <row r="74" spans="1:2" ht="15.75" customHeight="1">
      <c r="A74" s="1">
        <v>0.9</v>
      </c>
      <c r="B74" s="1" t="s">
        <v>56</v>
      </c>
    </row>
    <row r="75" spans="1:2" ht="15.75" customHeight="1">
      <c r="A75" s="1">
        <v>1</v>
      </c>
      <c r="B75" s="1" t="s">
        <v>56</v>
      </c>
    </row>
    <row r="76" spans="1:2" ht="15.75" customHeight="1">
      <c r="A76" s="1">
        <v>0.9</v>
      </c>
      <c r="B76" s="1" t="s">
        <v>56</v>
      </c>
    </row>
    <row r="77" spans="1:2" ht="15.75" customHeight="1">
      <c r="A77" s="1">
        <v>1</v>
      </c>
      <c r="B77" s="1" t="s">
        <v>56</v>
      </c>
    </row>
    <row r="78" spans="1:2" ht="15.75" customHeight="1">
      <c r="A78" s="1">
        <v>1.8</v>
      </c>
      <c r="B78" s="1" t="s">
        <v>56</v>
      </c>
    </row>
    <row r="79" spans="1:2" ht="15.75" customHeight="1">
      <c r="A79" s="1">
        <v>1.8</v>
      </c>
      <c r="B79" s="1" t="s">
        <v>56</v>
      </c>
    </row>
    <row r="80" spans="1:2" ht="15.75" customHeight="1">
      <c r="A80" s="1">
        <v>0.2</v>
      </c>
      <c r="B80" s="1" t="s">
        <v>47</v>
      </c>
    </row>
    <row r="81" spans="1:2" ht="15.75" customHeight="1">
      <c r="A81" s="1">
        <v>0.1</v>
      </c>
      <c r="B81" s="1" t="s">
        <v>47</v>
      </c>
    </row>
    <row r="82" spans="1:2" ht="15.75" customHeight="1">
      <c r="A82" s="1">
        <v>0.9</v>
      </c>
      <c r="B82" s="1" t="s">
        <v>47</v>
      </c>
    </row>
    <row r="83" spans="1:2" ht="15.75" customHeight="1">
      <c r="A83" s="1">
        <v>0.7</v>
      </c>
      <c r="B83" s="1" t="s">
        <v>47</v>
      </c>
    </row>
    <row r="84" spans="1:2" ht="15.75" customHeight="1">
      <c r="A84" s="1">
        <v>2.5</v>
      </c>
      <c r="B84" s="1" t="s">
        <v>47</v>
      </c>
    </row>
    <row r="85" spans="1:2" ht="15.75" customHeight="1">
      <c r="A85" s="1">
        <v>0.9</v>
      </c>
      <c r="B85" s="1" t="s">
        <v>47</v>
      </c>
    </row>
    <row r="86" spans="1:2" ht="15.75" customHeight="1">
      <c r="A86" s="1">
        <v>6.5</v>
      </c>
      <c r="B86" s="1" t="s">
        <v>47</v>
      </c>
    </row>
    <row r="87" spans="1:2" ht="15.75" customHeight="1">
      <c r="A87" s="1">
        <v>1.8</v>
      </c>
      <c r="B87" s="1" t="s">
        <v>47</v>
      </c>
    </row>
    <row r="88" spans="1:2" ht="15.75" customHeight="1">
      <c r="A88" s="1">
        <v>1.4</v>
      </c>
      <c r="B88" s="1" t="s">
        <v>47</v>
      </c>
    </row>
    <row r="89" spans="1:2" ht="15.75" customHeight="1">
      <c r="A89" s="1">
        <v>1.9</v>
      </c>
      <c r="B89" s="1" t="s">
        <v>47</v>
      </c>
    </row>
    <row r="90" spans="1:2" ht="15.75" customHeight="1">
      <c r="A90" s="1">
        <v>2</v>
      </c>
      <c r="B90" s="1" t="s">
        <v>47</v>
      </c>
    </row>
    <row r="91" spans="1:2" ht="15.75" customHeight="1">
      <c r="A91" s="1">
        <v>1.2</v>
      </c>
      <c r="B91" s="1" t="s">
        <v>47</v>
      </c>
    </row>
    <row r="92" spans="1:2" ht="15.75" customHeight="1">
      <c r="A92" s="1">
        <v>1.4</v>
      </c>
      <c r="B92" s="1" t="s">
        <v>47</v>
      </c>
    </row>
    <row r="93" spans="1:2" ht="15.75" customHeight="1">
      <c r="A93" s="1">
        <v>3</v>
      </c>
      <c r="B93" s="1" t="s">
        <v>47</v>
      </c>
    </row>
    <row r="94" spans="1:2" ht="15.75" customHeight="1">
      <c r="A94" s="1">
        <v>0.5</v>
      </c>
      <c r="B94" s="1" t="s">
        <v>47</v>
      </c>
    </row>
    <row r="95" spans="1:2" ht="15.75" customHeight="1">
      <c r="A95" s="1">
        <v>2.7</v>
      </c>
      <c r="B95" s="1" t="s">
        <v>47</v>
      </c>
    </row>
    <row r="96" spans="1:2" ht="15.75" customHeight="1">
      <c r="A96" s="1">
        <v>1</v>
      </c>
      <c r="B96" s="1" t="s">
        <v>47</v>
      </c>
    </row>
    <row r="97" spans="1:2" ht="15.75" customHeight="1">
      <c r="A97" s="1">
        <v>0.8</v>
      </c>
      <c r="B97" s="1" t="s">
        <v>47</v>
      </c>
    </row>
    <row r="98" spans="1:2" ht="15.75" customHeight="1">
      <c r="A98" s="1">
        <v>2.4</v>
      </c>
      <c r="B98" s="1" t="s">
        <v>47</v>
      </c>
    </row>
    <row r="99" spans="1:2" ht="15.75" customHeight="1">
      <c r="A99" s="1">
        <v>5.8</v>
      </c>
      <c r="B99" s="1" t="s">
        <v>47</v>
      </c>
    </row>
    <row r="100" spans="1:2" ht="15.75" customHeight="1">
      <c r="A100" s="1">
        <v>0.8</v>
      </c>
      <c r="B100" s="1" t="s">
        <v>47</v>
      </c>
    </row>
    <row r="101" spans="1:2" ht="15.75" customHeight="1">
      <c r="A101" s="1">
        <v>3.8</v>
      </c>
      <c r="B101" s="1" t="s">
        <v>47</v>
      </c>
    </row>
    <row r="102" spans="1:2" ht="15.75" customHeight="1">
      <c r="A102" s="1">
        <v>0.5</v>
      </c>
      <c r="B102" s="1" t="s">
        <v>47</v>
      </c>
    </row>
    <row r="103" spans="1:2" ht="15.75" customHeight="1">
      <c r="A103" s="1">
        <v>0.9</v>
      </c>
      <c r="B103" s="1" t="s">
        <v>47</v>
      </c>
    </row>
    <row r="104" spans="1:2" ht="15.75" customHeight="1">
      <c r="A104" s="1">
        <v>1.3</v>
      </c>
      <c r="B104" s="1" t="s">
        <v>47</v>
      </c>
    </row>
    <row r="105" spans="1:2" ht="15.75" customHeight="1">
      <c r="A105" s="1">
        <v>3.9</v>
      </c>
      <c r="B105" s="1" t="s">
        <v>47</v>
      </c>
    </row>
    <row r="106" spans="1:2" ht="15.75" customHeight="1">
      <c r="A106" s="1">
        <v>0.6</v>
      </c>
      <c r="B106" s="1" t="s">
        <v>47</v>
      </c>
    </row>
    <row r="107" spans="1:2" ht="15.75" customHeight="1">
      <c r="A107" s="1">
        <v>2.5</v>
      </c>
      <c r="B107" s="1" t="s">
        <v>47</v>
      </c>
    </row>
    <row r="108" spans="1:2" ht="15.75" customHeight="1">
      <c r="A108" s="1">
        <v>1.5</v>
      </c>
      <c r="B108" s="1" t="s">
        <v>47</v>
      </c>
    </row>
    <row r="109" spans="1:2" ht="15.75" customHeight="1">
      <c r="A109" s="1">
        <v>1</v>
      </c>
      <c r="B109" s="1" t="s">
        <v>47</v>
      </c>
    </row>
    <row r="110" spans="1:2" ht="15.75" customHeight="1">
      <c r="A110" s="1">
        <v>1.3</v>
      </c>
      <c r="B110" s="1" t="s">
        <v>47</v>
      </c>
    </row>
    <row r="111" spans="1:2" ht="15.75" customHeight="1">
      <c r="A111" s="8" t="s">
        <v>43</v>
      </c>
      <c r="B111" s="9">
        <v>107</v>
      </c>
    </row>
    <row r="112" spans="1:2" ht="15.75" customHeight="1">
      <c r="A112" s="8" t="s">
        <v>58</v>
      </c>
      <c r="B112" s="9">
        <f>AVERAGE(A3:A110)</f>
        <v>1.2694444444444448</v>
      </c>
    </row>
    <row r="113" spans="1:24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5.75" customHeight="1">
      <c r="A114" s="1" t="s">
        <v>59</v>
      </c>
    </row>
    <row r="115" spans="1:24" ht="15.75" customHeight="1">
      <c r="A115" s="3" t="s">
        <v>60</v>
      </c>
      <c r="B115" s="1">
        <v>64</v>
      </c>
    </row>
    <row r="116" spans="1:24" ht="15.75" customHeight="1">
      <c r="A116" s="3" t="s">
        <v>61</v>
      </c>
      <c r="B116" s="1">
        <v>63</v>
      </c>
    </row>
    <row r="117" spans="1:24" ht="15.75" customHeight="1">
      <c r="A117" s="3"/>
    </row>
    <row r="118" spans="1:24" ht="15.75" customHeight="1"/>
    <row r="119" spans="1:24" ht="15.75" customHeight="1"/>
    <row r="120" spans="1:24" ht="15.75" customHeight="1"/>
    <row r="121" spans="1:24" ht="15.75" customHeight="1"/>
    <row r="122" spans="1:24" ht="15.75" customHeight="1"/>
    <row r="123" spans="1:24" ht="15.75" customHeight="1"/>
    <row r="124" spans="1:24" ht="15.75" customHeight="1"/>
    <row r="125" spans="1:24" ht="15.75" customHeight="1"/>
    <row r="126" spans="1:24" ht="15.75" customHeight="1"/>
    <row r="127" spans="1:24" ht="15.75" customHeight="1"/>
    <row r="128" spans="1:2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W100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12.6640625" defaultRowHeight="15" customHeight="1"/>
  <cols>
    <col min="1" max="3" width="12.6640625" customWidth="1"/>
    <col min="4" max="4" width="16.6640625" customWidth="1"/>
    <col min="5" max="5" width="12.6640625" customWidth="1"/>
    <col min="6" max="6" width="23.21875" customWidth="1"/>
    <col min="7" max="7" width="22.6640625" customWidth="1"/>
    <col min="8" max="9" width="18.44140625" customWidth="1"/>
    <col min="10" max="10" width="17.109375" customWidth="1"/>
    <col min="11" max="11" width="18" customWidth="1"/>
    <col min="12" max="12" width="18.21875" customWidth="1"/>
    <col min="13" max="27" width="21.77734375" customWidth="1"/>
    <col min="28" max="28" width="18.109375" customWidth="1"/>
    <col min="29" max="29" width="17.33203125" customWidth="1"/>
    <col min="30" max="30" width="41.21875" customWidth="1"/>
    <col min="31" max="31" width="47" customWidth="1"/>
  </cols>
  <sheetData>
    <row r="1" spans="1:49" ht="15.75" customHeight="1">
      <c r="A1" s="11" t="s">
        <v>62</v>
      </c>
      <c r="B1" s="11" t="s">
        <v>63</v>
      </c>
      <c r="C1" s="11" t="s">
        <v>64</v>
      </c>
      <c r="D1" s="11" t="s">
        <v>65</v>
      </c>
      <c r="E1" s="11" t="s">
        <v>66</v>
      </c>
      <c r="F1" s="11" t="s">
        <v>67</v>
      </c>
      <c r="G1" s="11" t="s">
        <v>68</v>
      </c>
      <c r="H1" s="11" t="s">
        <v>69</v>
      </c>
      <c r="I1" s="11" t="s">
        <v>70</v>
      </c>
      <c r="J1" s="11" t="s">
        <v>71</v>
      </c>
      <c r="K1" s="11" t="s">
        <v>72</v>
      </c>
      <c r="L1" s="11" t="s">
        <v>73</v>
      </c>
      <c r="M1" s="11" t="s">
        <v>74</v>
      </c>
      <c r="N1" s="11" t="s">
        <v>75</v>
      </c>
      <c r="O1" s="11" t="s">
        <v>76</v>
      </c>
      <c r="P1" s="11" t="s">
        <v>77</v>
      </c>
      <c r="Q1" s="11" t="s">
        <v>78</v>
      </c>
      <c r="R1" s="11" t="s">
        <v>79</v>
      </c>
      <c r="S1" s="11" t="s">
        <v>80</v>
      </c>
      <c r="T1" s="11" t="s">
        <v>81</v>
      </c>
      <c r="U1" s="11" t="s">
        <v>82</v>
      </c>
      <c r="V1" s="11" t="s">
        <v>83</v>
      </c>
      <c r="W1" s="11" t="s">
        <v>84</v>
      </c>
      <c r="X1" s="11" t="s">
        <v>85</v>
      </c>
      <c r="Y1" s="11" t="s">
        <v>86</v>
      </c>
      <c r="Z1" s="11" t="s">
        <v>87</v>
      </c>
      <c r="AA1" s="11" t="s">
        <v>88</v>
      </c>
      <c r="AB1" s="11" t="s">
        <v>89</v>
      </c>
      <c r="AC1" s="11" t="s">
        <v>90</v>
      </c>
      <c r="AD1" s="11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5.75" customHeight="1">
      <c r="A2" s="12" t="s">
        <v>91</v>
      </c>
      <c r="B2" s="12" t="s">
        <v>91</v>
      </c>
      <c r="C2" s="12" t="s">
        <v>92</v>
      </c>
      <c r="D2" s="12" t="s">
        <v>92</v>
      </c>
      <c r="E2" s="12" t="s">
        <v>92</v>
      </c>
      <c r="F2" s="12" t="s">
        <v>92</v>
      </c>
      <c r="G2" s="12" t="s">
        <v>92</v>
      </c>
      <c r="H2" s="12" t="s">
        <v>92</v>
      </c>
      <c r="I2" s="12" t="s">
        <v>92</v>
      </c>
      <c r="J2" s="12" t="s">
        <v>92</v>
      </c>
      <c r="K2" s="12" t="s">
        <v>92</v>
      </c>
      <c r="L2" s="12" t="s">
        <v>92</v>
      </c>
      <c r="M2" s="12" t="s">
        <v>92</v>
      </c>
      <c r="N2" s="12" t="s">
        <v>92</v>
      </c>
      <c r="O2" s="12" t="s">
        <v>92</v>
      </c>
      <c r="P2" s="12" t="s">
        <v>92</v>
      </c>
      <c r="Q2" s="12" t="s">
        <v>92</v>
      </c>
      <c r="R2" s="12" t="s">
        <v>92</v>
      </c>
      <c r="S2" s="12" t="s">
        <v>92</v>
      </c>
      <c r="T2" s="12" t="s">
        <v>92</v>
      </c>
      <c r="U2" s="12"/>
      <c r="V2" s="12"/>
      <c r="W2" s="12"/>
      <c r="X2" s="12"/>
      <c r="Y2" s="12"/>
      <c r="Z2" s="12"/>
      <c r="AA2" s="12" t="s">
        <v>92</v>
      </c>
      <c r="AB2" s="12" t="s">
        <v>92</v>
      </c>
      <c r="AC2" s="12" t="s">
        <v>93</v>
      </c>
      <c r="AD2" s="12" t="s">
        <v>91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</row>
    <row r="3" spans="1:49" ht="15.75" customHeight="1">
      <c r="A3" s="14">
        <v>1</v>
      </c>
      <c r="B3" s="14">
        <v>1</v>
      </c>
      <c r="C3" s="14">
        <v>4.3315999999999999</v>
      </c>
      <c r="D3" s="14">
        <v>145.5</v>
      </c>
      <c r="E3" s="15">
        <f t="shared" ref="E3:E17" si="0">D3-C3</f>
        <v>141.16839999999999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>
        <v>43.700099999999999</v>
      </c>
      <c r="AB3" s="14">
        <f t="shared" ref="AB3:AB17" si="1">AA3-C3</f>
        <v>39.368499999999997</v>
      </c>
      <c r="AC3" s="16">
        <f t="shared" ref="AC3:AC17" si="2">AB3/$D$22</f>
        <v>0.10442818961855468</v>
      </c>
      <c r="AD3" s="14" t="s">
        <v>94</v>
      </c>
    </row>
    <row r="4" spans="1:49" ht="15.75" customHeight="1">
      <c r="A4" s="14">
        <v>2</v>
      </c>
      <c r="B4" s="14">
        <v>2</v>
      </c>
      <c r="C4" s="14">
        <v>4.5987999999999998</v>
      </c>
      <c r="D4" s="14">
        <v>76.637600000000006</v>
      </c>
      <c r="E4" s="14">
        <f t="shared" si="0"/>
        <v>72.038800000000009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>
        <v>26.3156</v>
      </c>
      <c r="AB4" s="14">
        <f t="shared" si="1"/>
        <v>21.716799999999999</v>
      </c>
      <c r="AC4" s="17">
        <f t="shared" si="2"/>
        <v>5.7605601135634538E-2</v>
      </c>
      <c r="AD4" s="14"/>
      <c r="AE4" s="1" t="s">
        <v>95</v>
      </c>
      <c r="AF4" s="3"/>
      <c r="AG4" s="3"/>
      <c r="AH4" s="3"/>
    </row>
    <row r="5" spans="1:49" ht="15.75" customHeight="1">
      <c r="A5" s="14">
        <v>3</v>
      </c>
      <c r="B5" s="14">
        <v>3</v>
      </c>
      <c r="C5" s="14">
        <v>4.3</v>
      </c>
      <c r="D5" s="14">
        <v>145.5</v>
      </c>
      <c r="E5" s="14">
        <f t="shared" si="0"/>
        <v>141.19999999999999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>
        <v>46.924700000000001</v>
      </c>
      <c r="AB5" s="14">
        <f t="shared" si="1"/>
        <v>42.624700000000004</v>
      </c>
      <c r="AC5" s="16">
        <f t="shared" si="2"/>
        <v>0.11306552838015185</v>
      </c>
      <c r="AD5" s="14" t="s">
        <v>94</v>
      </c>
    </row>
    <row r="6" spans="1:49" ht="15.75" customHeight="1">
      <c r="A6" s="14">
        <v>4</v>
      </c>
      <c r="B6" s="14">
        <v>4</v>
      </c>
      <c r="C6" s="14">
        <v>4.2830000000000004</v>
      </c>
      <c r="D6" s="14">
        <v>131.30000000000001</v>
      </c>
      <c r="E6" s="15">
        <f t="shared" si="0"/>
        <v>127.01700000000001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>
        <v>37.833399999999997</v>
      </c>
      <c r="AB6" s="14">
        <f t="shared" si="1"/>
        <v>33.550399999999996</v>
      </c>
      <c r="AC6" s="17">
        <f t="shared" si="2"/>
        <v>8.8995200045172071E-2</v>
      </c>
      <c r="AD6" s="14" t="s">
        <v>94</v>
      </c>
      <c r="AE6" s="1" t="s">
        <v>96</v>
      </c>
    </row>
    <row r="7" spans="1:49" ht="15.75" customHeight="1">
      <c r="A7" s="14">
        <v>5</v>
      </c>
      <c r="B7" s="14">
        <v>5</v>
      </c>
      <c r="C7" s="14">
        <v>4.3228</v>
      </c>
      <c r="D7" s="14">
        <v>213</v>
      </c>
      <c r="E7" s="18">
        <f t="shared" si="0"/>
        <v>208.6772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>
        <v>55.681399999999996</v>
      </c>
      <c r="AB7" s="14">
        <f t="shared" si="1"/>
        <v>51.358599999999996</v>
      </c>
      <c r="AC7" s="16">
        <f t="shared" si="2"/>
        <v>0.13623291767132359</v>
      </c>
      <c r="AD7" s="14" t="s">
        <v>94</v>
      </c>
    </row>
    <row r="8" spans="1:49" ht="15.75" customHeight="1">
      <c r="A8" s="14">
        <v>6</v>
      </c>
      <c r="B8" s="14">
        <v>6</v>
      </c>
      <c r="C8" s="14">
        <v>4.3324999999999996</v>
      </c>
      <c r="D8" s="14">
        <v>160.19999999999999</v>
      </c>
      <c r="E8" s="15">
        <f t="shared" si="0"/>
        <v>155.86749999999998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>
        <v>48.436500000000002</v>
      </c>
      <c r="AB8" s="14">
        <f t="shared" si="1"/>
        <v>44.103999999999999</v>
      </c>
      <c r="AC8" s="16">
        <f t="shared" si="2"/>
        <v>0.11698949350208253</v>
      </c>
      <c r="AD8" s="14" t="s">
        <v>94</v>
      </c>
    </row>
    <row r="9" spans="1:49" ht="15.75" customHeight="1">
      <c r="A9" s="14">
        <v>7</v>
      </c>
      <c r="B9" s="14">
        <v>7</v>
      </c>
      <c r="C9" s="14">
        <v>4.3212000000000002</v>
      </c>
      <c r="D9" s="14">
        <v>213</v>
      </c>
      <c r="E9" s="18">
        <f t="shared" si="0"/>
        <v>208.6788</v>
      </c>
      <c r="F9" s="14">
        <v>192</v>
      </c>
      <c r="G9" s="14">
        <v>190</v>
      </c>
      <c r="H9" s="14">
        <v>188</v>
      </c>
      <c r="I9" s="14">
        <v>184</v>
      </c>
      <c r="J9" s="14">
        <v>140</v>
      </c>
      <c r="K9" s="14">
        <v>138</v>
      </c>
      <c r="L9" s="14">
        <v>136</v>
      </c>
      <c r="M9" s="14">
        <v>134</v>
      </c>
      <c r="N9" s="14">
        <v>132</v>
      </c>
      <c r="O9" s="14">
        <v>129</v>
      </c>
      <c r="P9" s="14">
        <v>96</v>
      </c>
      <c r="Q9" s="14">
        <v>95</v>
      </c>
      <c r="R9" s="14">
        <v>90</v>
      </c>
      <c r="S9" s="14">
        <v>88</v>
      </c>
      <c r="T9" s="14">
        <v>71</v>
      </c>
      <c r="U9" s="14">
        <v>69</v>
      </c>
      <c r="V9" s="14">
        <v>69</v>
      </c>
      <c r="W9" s="14">
        <v>64</v>
      </c>
      <c r="X9" s="14">
        <v>64</v>
      </c>
      <c r="Y9" s="14">
        <v>63</v>
      </c>
      <c r="Z9" s="14">
        <v>63</v>
      </c>
      <c r="AA9" s="14">
        <v>62.440199999999997</v>
      </c>
      <c r="AB9" s="14">
        <f t="shared" si="1"/>
        <v>58.119</v>
      </c>
      <c r="AC9" s="16">
        <f t="shared" si="2"/>
        <v>0.15416543562596441</v>
      </c>
      <c r="AD9" s="14" t="s">
        <v>94</v>
      </c>
    </row>
    <row r="10" spans="1:49" ht="15.75" customHeight="1">
      <c r="A10" s="14">
        <v>8</v>
      </c>
      <c r="B10" s="14">
        <v>8</v>
      </c>
      <c r="C10" s="14">
        <v>4.3185000000000002</v>
      </c>
      <c r="D10" s="14">
        <v>125.9</v>
      </c>
      <c r="E10" s="15">
        <f t="shared" si="0"/>
        <v>121.58150000000001</v>
      </c>
      <c r="F10" s="14"/>
      <c r="G10" s="14"/>
      <c r="H10" s="14">
        <v>108</v>
      </c>
      <c r="I10" s="14">
        <v>106</v>
      </c>
      <c r="J10" s="14">
        <v>82</v>
      </c>
      <c r="K10" s="14">
        <v>81</v>
      </c>
      <c r="L10" s="14">
        <v>80</v>
      </c>
      <c r="M10" s="14">
        <v>79</v>
      </c>
      <c r="N10" s="14">
        <v>78</v>
      </c>
      <c r="O10" s="14">
        <v>77</v>
      </c>
      <c r="P10" s="14">
        <v>61</v>
      </c>
      <c r="Q10" s="14">
        <v>60</v>
      </c>
      <c r="R10" s="14">
        <v>58</v>
      </c>
      <c r="S10" s="14">
        <v>57</v>
      </c>
      <c r="T10" s="14">
        <v>52</v>
      </c>
      <c r="U10" s="14">
        <v>52</v>
      </c>
      <c r="V10" s="14">
        <v>52</v>
      </c>
      <c r="W10" s="14">
        <v>54</v>
      </c>
      <c r="X10" s="14">
        <v>52</v>
      </c>
      <c r="Y10" s="14">
        <v>52</v>
      </c>
      <c r="Z10" s="14">
        <v>52</v>
      </c>
      <c r="AA10" s="14">
        <v>52.160699999999999</v>
      </c>
      <c r="AB10" s="14">
        <f t="shared" si="1"/>
        <v>47.842199999999998</v>
      </c>
      <c r="AC10" s="16">
        <f t="shared" si="2"/>
        <v>0.12690537697318457</v>
      </c>
      <c r="AD10" s="14" t="s">
        <v>94</v>
      </c>
    </row>
    <row r="11" spans="1:49" ht="15.75" customHeight="1">
      <c r="A11" s="14">
        <v>9</v>
      </c>
      <c r="B11" s="14">
        <v>9</v>
      </c>
      <c r="C11" s="14">
        <v>4.3346999999999998</v>
      </c>
      <c r="D11" s="14">
        <v>208</v>
      </c>
      <c r="E11" s="18">
        <f t="shared" si="0"/>
        <v>203.6653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>
        <v>61.9711</v>
      </c>
      <c r="AB11" s="14">
        <f t="shared" si="1"/>
        <v>57.636400000000002</v>
      </c>
      <c r="AC11" s="16">
        <f t="shared" si="2"/>
        <v>0.1528852993670286</v>
      </c>
      <c r="AD11" s="14" t="s">
        <v>94</v>
      </c>
    </row>
    <row r="12" spans="1:49" ht="15.75" customHeight="1">
      <c r="A12" s="14">
        <v>10</v>
      </c>
      <c r="B12" s="14">
        <v>10</v>
      </c>
      <c r="C12" s="14">
        <v>4.3601999999999999</v>
      </c>
      <c r="D12" s="14">
        <v>317</v>
      </c>
      <c r="E12" s="18">
        <f t="shared" si="0"/>
        <v>312.63979999999998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>
        <v>50.468299999999999</v>
      </c>
      <c r="AB12" s="14">
        <f t="shared" si="1"/>
        <v>46.1081</v>
      </c>
      <c r="AC12" s="16">
        <f t="shared" si="2"/>
        <v>0.12230553385959032</v>
      </c>
      <c r="AD12" s="14" t="s">
        <v>94</v>
      </c>
    </row>
    <row r="13" spans="1:49" ht="15.75" customHeight="1">
      <c r="A13" s="14">
        <v>11</v>
      </c>
      <c r="B13" s="14">
        <v>11</v>
      </c>
      <c r="C13" s="14">
        <v>4.4412000000000003</v>
      </c>
      <c r="D13" s="14">
        <v>184.4</v>
      </c>
      <c r="E13" s="15">
        <f t="shared" si="0"/>
        <v>179.9588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47.308799999999998</v>
      </c>
      <c r="AB13" s="14">
        <f t="shared" si="1"/>
        <v>42.867599999999996</v>
      </c>
      <c r="AC13" s="16">
        <f t="shared" si="2"/>
        <v>0.11370984064143552</v>
      </c>
      <c r="AD13" s="14" t="s">
        <v>94</v>
      </c>
    </row>
    <row r="14" spans="1:49" ht="15.75" customHeight="1">
      <c r="A14" s="14">
        <v>12</v>
      </c>
      <c r="B14" s="14">
        <v>12</v>
      </c>
      <c r="C14" s="14">
        <v>4.3164999999999996</v>
      </c>
      <c r="D14" s="14">
        <v>225</v>
      </c>
      <c r="E14" s="18">
        <f t="shared" si="0"/>
        <v>220.68350000000001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>
        <v>59.947699999999998</v>
      </c>
      <c r="AB14" s="14">
        <f t="shared" si="1"/>
        <v>55.6312</v>
      </c>
      <c r="AC14" s="16">
        <f t="shared" si="2"/>
        <v>0.14756634116889747</v>
      </c>
      <c r="AD14" s="14" t="s">
        <v>94</v>
      </c>
    </row>
    <row r="15" spans="1:49" ht="15.75" customHeight="1">
      <c r="A15" s="14">
        <v>13</v>
      </c>
      <c r="B15" s="14">
        <v>13</v>
      </c>
      <c r="C15" s="14">
        <v>4.3575999999999997</v>
      </c>
      <c r="D15" s="14">
        <v>194</v>
      </c>
      <c r="E15" s="18">
        <f t="shared" si="0"/>
        <v>189.64240000000001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>
        <v>60.737900000000003</v>
      </c>
      <c r="AB15" s="14">
        <f t="shared" si="1"/>
        <v>56.380300000000005</v>
      </c>
      <c r="AC15" s="16">
        <f t="shared" si="2"/>
        <v>0.14955339063339979</v>
      </c>
      <c r="AD15" s="14" t="s">
        <v>94</v>
      </c>
    </row>
    <row r="16" spans="1:49" ht="15.75" customHeight="1">
      <c r="A16" s="14">
        <v>14</v>
      </c>
      <c r="B16" s="14">
        <v>14</v>
      </c>
      <c r="C16" s="14">
        <v>4.4387999999999996</v>
      </c>
      <c r="D16" s="14">
        <v>191.5</v>
      </c>
      <c r="E16" s="15">
        <f t="shared" si="0"/>
        <v>187.06120000000001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>
        <v>55.647100000000002</v>
      </c>
      <c r="AB16" s="14">
        <f t="shared" si="1"/>
        <v>51.208300000000001</v>
      </c>
      <c r="AC16" s="16">
        <f t="shared" si="2"/>
        <v>0.13583423453887838</v>
      </c>
      <c r="AD16" s="14" t="s">
        <v>94</v>
      </c>
    </row>
    <row r="17" spans="1:49" ht="15.75" customHeight="1">
      <c r="A17" s="14">
        <v>15</v>
      </c>
      <c r="B17" s="14">
        <v>15</v>
      </c>
      <c r="C17" s="14">
        <v>4.3394000000000004</v>
      </c>
      <c r="D17" s="14">
        <v>179.1</v>
      </c>
      <c r="E17" s="15">
        <f t="shared" si="0"/>
        <v>174.76059999999998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>
        <v>51.5289</v>
      </c>
      <c r="AB17" s="14">
        <f t="shared" si="1"/>
        <v>47.189500000000002</v>
      </c>
      <c r="AC17" s="16">
        <f t="shared" si="2"/>
        <v>0.12517403645058325</v>
      </c>
      <c r="AD17" s="14" t="s">
        <v>94</v>
      </c>
    </row>
    <row r="18" spans="1:49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ht="15.75" customHeight="1">
      <c r="B19" s="3"/>
      <c r="C19" s="3"/>
      <c r="D19" s="3"/>
      <c r="AB19" s="5" t="s">
        <v>97</v>
      </c>
      <c r="AC19" s="19">
        <f>AVERAGE(AC2:AC17)</f>
        <v>0.12302776130745878</v>
      </c>
    </row>
    <row r="20" spans="1:49" ht="15.75" customHeight="1">
      <c r="B20" s="3" t="s">
        <v>98</v>
      </c>
      <c r="C20" s="3" t="s">
        <v>99</v>
      </c>
      <c r="D20" s="3" t="s">
        <v>100</v>
      </c>
      <c r="AB20" s="6" t="s">
        <v>101</v>
      </c>
      <c r="AC20" s="6">
        <f>STDEV(AC3:AC17)</f>
        <v>2.609333921685442E-2</v>
      </c>
    </row>
    <row r="21" spans="1:49" ht="15.75" customHeight="1">
      <c r="B21" s="1" t="s">
        <v>102</v>
      </c>
      <c r="C21" s="1" t="s">
        <v>102</v>
      </c>
      <c r="D21" s="1" t="s">
        <v>103</v>
      </c>
      <c r="AB21" s="6" t="s">
        <v>104</v>
      </c>
      <c r="AC21" s="6">
        <f>AC20/SQRT(15)</f>
        <v>6.73727121558787E-3</v>
      </c>
    </row>
    <row r="22" spans="1:49" ht="15.75" customHeight="1">
      <c r="B22" s="1">
        <v>4.8</v>
      </c>
      <c r="C22" s="1">
        <v>5</v>
      </c>
      <c r="D22" s="20">
        <f>PI()*C22^2*B22</f>
        <v>376.9911184307752</v>
      </c>
      <c r="AB22" s="6" t="s">
        <v>105</v>
      </c>
      <c r="AC22" s="6">
        <f>AC21*1.96</f>
        <v>1.3205051582552226E-2</v>
      </c>
    </row>
    <row r="23" spans="1:49" ht="15.75" customHeight="1"/>
    <row r="24" spans="1:49" ht="15.75" customHeight="1"/>
    <row r="25" spans="1:49" ht="15.75" customHeight="1"/>
    <row r="26" spans="1:49" ht="15.75" customHeight="1"/>
    <row r="27" spans="1:49" ht="15.75" customHeight="1"/>
    <row r="28" spans="1:49" ht="15.75" customHeight="1"/>
    <row r="29" spans="1:49" ht="15.75" customHeight="1"/>
    <row r="30" spans="1:49" ht="15.75" customHeight="1"/>
    <row r="31" spans="1:49" ht="15.75" customHeight="1"/>
    <row r="32" spans="1:4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640625" defaultRowHeight="15" customHeight="1"/>
  <cols>
    <col min="1" max="3" width="12.6640625" customWidth="1"/>
    <col min="4" max="4" width="18.6640625" customWidth="1"/>
    <col min="5" max="5" width="15.6640625" customWidth="1"/>
    <col min="6" max="6" width="14.44140625" customWidth="1"/>
    <col min="8" max="8" width="17.21875" customWidth="1"/>
    <col min="9" max="9" width="18.77734375" customWidth="1"/>
  </cols>
  <sheetData>
    <row r="1" spans="1:26" ht="15.75" customHeight="1">
      <c r="A1" s="11" t="s">
        <v>62</v>
      </c>
      <c r="B1" s="11" t="s">
        <v>106</v>
      </c>
      <c r="C1" s="11" t="s">
        <v>107</v>
      </c>
      <c r="D1" s="11" t="s">
        <v>108</v>
      </c>
      <c r="E1" s="11" t="s">
        <v>109</v>
      </c>
      <c r="F1" s="11" t="s">
        <v>110</v>
      </c>
      <c r="G1" s="11" t="s">
        <v>111</v>
      </c>
      <c r="H1" s="11" t="s">
        <v>112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2" t="s">
        <v>91</v>
      </c>
      <c r="B2" s="12" t="s">
        <v>91</v>
      </c>
      <c r="C2" s="12" t="s">
        <v>92</v>
      </c>
      <c r="D2" s="12" t="s">
        <v>92</v>
      </c>
      <c r="E2" s="12" t="s">
        <v>92</v>
      </c>
      <c r="F2" s="12" t="s">
        <v>92</v>
      </c>
      <c r="G2" s="12" t="s">
        <v>92</v>
      </c>
      <c r="H2" s="12" t="s">
        <v>91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14">
        <v>1</v>
      </c>
      <c r="B3" s="14">
        <v>6</v>
      </c>
      <c r="C3" s="14">
        <v>17.126100000000001</v>
      </c>
      <c r="D3" s="14">
        <v>17.396100000000001</v>
      </c>
      <c r="E3" s="14">
        <f t="shared" ref="E3:E17" si="0">D3-C3</f>
        <v>0.26999999999999957</v>
      </c>
      <c r="F3" s="14">
        <v>17.1342</v>
      </c>
      <c r="G3" s="14">
        <f t="shared" ref="G3:G17" si="1">F3-C3</f>
        <v>8.0999999999988859E-3</v>
      </c>
      <c r="H3" s="17">
        <f t="shared" ref="H3:H17" si="2">G3/E3</f>
        <v>2.9999999999995922E-2</v>
      </c>
    </row>
    <row r="4" spans="1:26" ht="15.75" customHeight="1">
      <c r="A4" s="14">
        <v>2</v>
      </c>
      <c r="B4" s="14">
        <v>12</v>
      </c>
      <c r="C4" s="14">
        <v>18.0642</v>
      </c>
      <c r="D4" s="14">
        <v>18.3871</v>
      </c>
      <c r="E4" s="14">
        <f t="shared" si="0"/>
        <v>0.32290000000000063</v>
      </c>
      <c r="F4" s="14">
        <v>18.071200000000001</v>
      </c>
      <c r="G4" s="14">
        <f t="shared" si="1"/>
        <v>7.0000000000014495E-3</v>
      </c>
      <c r="H4" s="17">
        <f t="shared" si="2"/>
        <v>2.1678538247139782E-2</v>
      </c>
    </row>
    <row r="5" spans="1:26" ht="15.75" customHeight="1">
      <c r="A5" s="14">
        <v>3</v>
      </c>
      <c r="B5" s="14">
        <v>10</v>
      </c>
      <c r="C5" s="14">
        <v>17.000900000000001</v>
      </c>
      <c r="D5" s="14">
        <v>17.525400000000001</v>
      </c>
      <c r="E5" s="14">
        <f t="shared" si="0"/>
        <v>0.52449999999999974</v>
      </c>
      <c r="F5" s="14">
        <v>17.0273</v>
      </c>
      <c r="G5" s="14">
        <f t="shared" si="1"/>
        <v>2.6399999999998869E-2</v>
      </c>
      <c r="H5" s="17">
        <f t="shared" si="2"/>
        <v>5.033365109628004E-2</v>
      </c>
    </row>
    <row r="6" spans="1:26" ht="15.75" customHeight="1">
      <c r="A6" s="14">
        <v>4</v>
      </c>
      <c r="B6" s="14">
        <v>11</v>
      </c>
      <c r="C6" s="14">
        <v>16.976299999999998</v>
      </c>
      <c r="D6" s="14">
        <v>17.4681</v>
      </c>
      <c r="E6" s="14">
        <f t="shared" si="0"/>
        <v>0.49180000000000135</v>
      </c>
      <c r="F6" s="14">
        <v>16.995699999999999</v>
      </c>
      <c r="G6" s="14">
        <f t="shared" si="1"/>
        <v>1.9400000000000972E-2</v>
      </c>
      <c r="H6" s="17">
        <f t="shared" si="2"/>
        <v>3.9446929646199509E-2</v>
      </c>
    </row>
    <row r="7" spans="1:26" ht="15.75" customHeight="1">
      <c r="A7" s="14">
        <v>5</v>
      </c>
      <c r="B7" s="14">
        <v>16</v>
      </c>
      <c r="C7" s="14">
        <v>17.518000000000001</v>
      </c>
      <c r="D7" s="14">
        <v>17.954899999999999</v>
      </c>
      <c r="E7" s="14">
        <f t="shared" si="0"/>
        <v>0.43689999999999785</v>
      </c>
      <c r="F7" s="14">
        <v>17.537199999999999</v>
      </c>
      <c r="G7" s="14">
        <f t="shared" si="1"/>
        <v>1.9199999999997885E-2</v>
      </c>
      <c r="H7" s="17">
        <f t="shared" si="2"/>
        <v>4.394598306248107E-2</v>
      </c>
    </row>
    <row r="8" spans="1:26" ht="15.75" customHeight="1">
      <c r="A8" s="14">
        <v>6</v>
      </c>
      <c r="B8" s="14">
        <v>5</v>
      </c>
      <c r="C8" s="14">
        <v>17.331299999999999</v>
      </c>
      <c r="D8" s="14">
        <v>17.870899999999999</v>
      </c>
      <c r="E8" s="14">
        <f t="shared" si="0"/>
        <v>0.53960000000000008</v>
      </c>
      <c r="F8" s="14">
        <v>17.369</v>
      </c>
      <c r="G8" s="14">
        <f t="shared" si="1"/>
        <v>3.7700000000000955E-2</v>
      </c>
      <c r="H8" s="17">
        <f t="shared" si="2"/>
        <v>6.9866567828022516E-2</v>
      </c>
    </row>
    <row r="9" spans="1:26" ht="15.75" customHeight="1">
      <c r="A9" s="14">
        <v>7</v>
      </c>
      <c r="B9" s="14">
        <v>14</v>
      </c>
      <c r="C9" s="14">
        <v>16.2545</v>
      </c>
      <c r="D9" s="14">
        <v>16.811800000000002</v>
      </c>
      <c r="E9" s="14">
        <f t="shared" si="0"/>
        <v>0.55730000000000146</v>
      </c>
      <c r="F9" s="14">
        <v>16.276599999999998</v>
      </c>
      <c r="G9" s="14">
        <f t="shared" si="1"/>
        <v>2.2099999999998232E-2</v>
      </c>
      <c r="H9" s="17">
        <f t="shared" si="2"/>
        <v>3.9655481787184955E-2</v>
      </c>
    </row>
    <row r="10" spans="1:26" ht="15.75" customHeight="1">
      <c r="A10" s="14">
        <v>8</v>
      </c>
      <c r="B10" s="14">
        <v>2</v>
      </c>
      <c r="C10" s="14">
        <v>16.994</v>
      </c>
      <c r="D10" s="14">
        <v>17.52</v>
      </c>
      <c r="E10" s="14">
        <f t="shared" si="0"/>
        <v>0.5259999999999998</v>
      </c>
      <c r="F10" s="14">
        <v>17.019600000000001</v>
      </c>
      <c r="G10" s="14">
        <f t="shared" si="1"/>
        <v>2.5600000000000733E-2</v>
      </c>
      <c r="H10" s="17">
        <f t="shared" si="2"/>
        <v>4.866920152091396E-2</v>
      </c>
    </row>
    <row r="11" spans="1:26" ht="15.75" customHeight="1">
      <c r="A11" s="14">
        <v>9</v>
      </c>
      <c r="B11" s="14">
        <v>3</v>
      </c>
      <c r="C11" s="14">
        <v>16.8064</v>
      </c>
      <c r="D11" s="14">
        <v>17.226900000000001</v>
      </c>
      <c r="E11" s="14">
        <f t="shared" si="0"/>
        <v>0.42050000000000054</v>
      </c>
      <c r="F11" s="14">
        <v>16.815999999999999</v>
      </c>
      <c r="G11" s="14">
        <f t="shared" si="1"/>
        <v>9.5999999999989427E-3</v>
      </c>
      <c r="H11" s="17">
        <f t="shared" si="2"/>
        <v>2.2829964328178194E-2</v>
      </c>
    </row>
    <row r="12" spans="1:26" ht="15.75" customHeight="1">
      <c r="A12" s="14">
        <v>10</v>
      </c>
      <c r="B12" s="14">
        <v>4</v>
      </c>
      <c r="C12" s="14">
        <v>16.194600000000001</v>
      </c>
      <c r="D12" s="14">
        <v>16.7699</v>
      </c>
      <c r="E12" s="14">
        <f t="shared" si="0"/>
        <v>0.57529999999999859</v>
      </c>
      <c r="F12" s="14">
        <v>16.211099999999998</v>
      </c>
      <c r="G12" s="14">
        <f t="shared" si="1"/>
        <v>1.6499999999997073E-2</v>
      </c>
      <c r="H12" s="17">
        <f t="shared" si="2"/>
        <v>2.8680688336515058E-2</v>
      </c>
    </row>
    <row r="13" spans="1:26" ht="15.75" customHeight="1">
      <c r="A13" s="14">
        <v>11</v>
      </c>
      <c r="B13" s="14">
        <v>7</v>
      </c>
      <c r="C13" s="14">
        <v>16.545500000000001</v>
      </c>
      <c r="D13" s="14">
        <v>16.958600000000001</v>
      </c>
      <c r="E13" s="14">
        <f t="shared" si="0"/>
        <v>0.41310000000000002</v>
      </c>
      <c r="F13" s="14">
        <v>16.559000000000001</v>
      </c>
      <c r="G13" s="14">
        <f t="shared" si="1"/>
        <v>1.3500000000000512E-2</v>
      </c>
      <c r="H13" s="17">
        <f t="shared" si="2"/>
        <v>3.267973856209274E-2</v>
      </c>
    </row>
    <row r="14" spans="1:26" ht="15.75" customHeight="1">
      <c r="A14" s="14">
        <v>12</v>
      </c>
      <c r="B14" s="14">
        <v>8</v>
      </c>
      <c r="C14" s="14">
        <v>17.8398</v>
      </c>
      <c r="D14" s="14">
        <v>18.3523</v>
      </c>
      <c r="E14" s="14">
        <f t="shared" si="0"/>
        <v>0.51249999999999929</v>
      </c>
      <c r="F14" s="14">
        <v>17.852799999999998</v>
      </c>
      <c r="G14" s="14">
        <f t="shared" si="1"/>
        <v>1.2999999999998124E-2</v>
      </c>
      <c r="H14" s="17">
        <f t="shared" si="2"/>
        <v>2.5365853658532962E-2</v>
      </c>
    </row>
    <row r="15" spans="1:26" ht="15.75" customHeight="1">
      <c r="A15" s="14">
        <v>13</v>
      </c>
      <c r="B15" s="14">
        <v>9</v>
      </c>
      <c r="C15" s="14">
        <v>17.5962</v>
      </c>
      <c r="D15" s="14">
        <v>18.308900000000001</v>
      </c>
      <c r="E15" s="14">
        <f t="shared" si="0"/>
        <v>0.71270000000000167</v>
      </c>
      <c r="F15" s="14">
        <v>17.6128</v>
      </c>
      <c r="G15" s="14">
        <f t="shared" si="1"/>
        <v>1.6600000000000392E-2</v>
      </c>
      <c r="H15" s="17">
        <f t="shared" si="2"/>
        <v>2.3291707590852185E-2</v>
      </c>
    </row>
    <row r="16" spans="1:26" ht="15.75" customHeight="1">
      <c r="A16" s="14">
        <v>14</v>
      </c>
      <c r="B16" s="14">
        <v>13</v>
      </c>
      <c r="C16" s="14">
        <v>16.4221</v>
      </c>
      <c r="D16" s="14">
        <v>17.155100000000001</v>
      </c>
      <c r="E16" s="14">
        <f t="shared" si="0"/>
        <v>0.73300000000000054</v>
      </c>
      <c r="F16" s="14">
        <v>16.4407</v>
      </c>
      <c r="G16" s="14">
        <f t="shared" si="1"/>
        <v>1.8599999999999284E-2</v>
      </c>
      <c r="H16" s="17">
        <f t="shared" si="2"/>
        <v>2.5375170532059031E-2</v>
      </c>
    </row>
    <row r="17" spans="1:8" ht="15.75" customHeight="1">
      <c r="A17" s="14">
        <v>15</v>
      </c>
      <c r="B17" s="14">
        <v>15</v>
      </c>
      <c r="C17" s="14">
        <v>17.1493</v>
      </c>
      <c r="D17" s="14">
        <v>17.8186</v>
      </c>
      <c r="E17" s="14">
        <f t="shared" si="0"/>
        <v>0.66929999999999978</v>
      </c>
      <c r="F17" s="14">
        <v>17.169899999999998</v>
      </c>
      <c r="G17" s="14">
        <f t="shared" si="1"/>
        <v>2.0599999999998175E-2</v>
      </c>
      <c r="H17" s="17">
        <f t="shared" si="2"/>
        <v>3.0778425220376784E-2</v>
      </c>
    </row>
    <row r="18" spans="1:8" ht="15.75" customHeight="1">
      <c r="G18" s="14"/>
      <c r="H18" s="17"/>
    </row>
    <row r="19" spans="1:8" ht="15.75" customHeight="1">
      <c r="G19" s="14"/>
      <c r="H19" s="17"/>
    </row>
    <row r="20" spans="1:8" ht="15.75" customHeight="1">
      <c r="A20" s="1">
        <v>14</v>
      </c>
      <c r="B20" s="1">
        <v>1</v>
      </c>
      <c r="C20" s="1">
        <v>17.619900000000001</v>
      </c>
      <c r="D20" s="1">
        <v>18.220300000000002</v>
      </c>
      <c r="E20" s="1">
        <f>D20-C20</f>
        <v>0.60040000000000049</v>
      </c>
      <c r="F20" s="1">
        <v>17.634599999999999</v>
      </c>
      <c r="G20" s="14">
        <f>F20-C20</f>
        <v>1.4699999999997715E-2</v>
      </c>
      <c r="H20" s="17">
        <f>G20/E20</f>
        <v>2.4483677548297306E-2</v>
      </c>
    </row>
    <row r="21" spans="1:8" ht="15.75" customHeight="1">
      <c r="G21" s="3"/>
      <c r="H21" s="14"/>
    </row>
    <row r="22" spans="1:8" ht="15.75" customHeight="1">
      <c r="G22" s="5" t="s">
        <v>113</v>
      </c>
      <c r="H22" s="21">
        <f>AVERAGE(H3:H17)</f>
        <v>3.5506526761121648E-2</v>
      </c>
    </row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13"/>
  <sheetViews>
    <sheetView workbookViewId="0">
      <selection activeCell="F10" activeCellId="1" sqref="F4 F10"/>
    </sheetView>
  </sheetViews>
  <sheetFormatPr defaultColWidth="12.6640625" defaultRowHeight="15" customHeight="1"/>
  <cols>
    <col min="1" max="2" width="18.44140625" customWidth="1"/>
    <col min="5" max="5" width="14.77734375" customWidth="1"/>
  </cols>
  <sheetData>
    <row r="1" spans="1:6">
      <c r="A1" s="6" t="s">
        <v>114</v>
      </c>
      <c r="B1" s="6"/>
      <c r="C1" s="6"/>
      <c r="D1" s="6"/>
      <c r="E1" s="6"/>
      <c r="F1" s="6"/>
    </row>
    <row r="2" spans="1:6">
      <c r="A2" s="6"/>
      <c r="B2" s="6" t="s">
        <v>28</v>
      </c>
      <c r="C2" s="6" t="s">
        <v>115</v>
      </c>
      <c r="D2" s="6" t="s">
        <v>116</v>
      </c>
      <c r="E2" s="6" t="s">
        <v>117</v>
      </c>
      <c r="F2" s="6" t="s">
        <v>118</v>
      </c>
    </row>
    <row r="3" spans="1:6">
      <c r="A3" s="6" t="s">
        <v>119</v>
      </c>
      <c r="B3" s="6" t="s">
        <v>102</v>
      </c>
      <c r="C3" s="6" t="s">
        <v>120</v>
      </c>
      <c r="D3" s="6" t="s">
        <v>121</v>
      </c>
      <c r="E3" s="6" t="s">
        <v>121</v>
      </c>
      <c r="F3" s="6" t="s">
        <v>122</v>
      </c>
    </row>
    <row r="4" spans="1:6">
      <c r="A4" s="6" t="s">
        <v>123</v>
      </c>
      <c r="B4" s="22">
        <f>Methods!B35</f>
        <v>-4.8510344827586209</v>
      </c>
      <c r="C4" s="23">
        <f>'Dried Peat Cores'!AC19</f>
        <v>0.12302776130745878</v>
      </c>
      <c r="D4" s="6">
        <v>50</v>
      </c>
      <c r="E4" s="6">
        <v>45</v>
      </c>
      <c r="F4" s="22">
        <f>-B4*C4*D4/100*E4/100*10000</f>
        <v>1342.8268029879287</v>
      </c>
    </row>
    <row r="5" spans="1:6">
      <c r="A5" s="6" t="s">
        <v>124</v>
      </c>
      <c r="C5" s="22">
        <f>STDEV('Dried Peat Cores'!AC3:AC17)</f>
        <v>2.609333921685442E-2</v>
      </c>
      <c r="D5" s="6">
        <v>10</v>
      </c>
      <c r="E5" s="6">
        <v>3.6</v>
      </c>
    </row>
    <row r="7" spans="1:6">
      <c r="A7" s="6" t="s">
        <v>125</v>
      </c>
    </row>
    <row r="8" spans="1:6">
      <c r="B8" s="6" t="s">
        <v>126</v>
      </c>
      <c r="D8" s="6" t="s">
        <v>127</v>
      </c>
      <c r="E8" s="6" t="s">
        <v>128</v>
      </c>
      <c r="F8" s="6" t="s">
        <v>118</v>
      </c>
    </row>
    <row r="9" spans="1:6">
      <c r="B9" s="6" t="s">
        <v>129</v>
      </c>
      <c r="D9" s="6" t="s">
        <v>130</v>
      </c>
      <c r="E9" s="6" t="s">
        <v>121</v>
      </c>
      <c r="F9" s="6" t="s">
        <v>122</v>
      </c>
    </row>
    <row r="10" spans="1:6">
      <c r="B10" s="6">
        <f>AVERAGE('Burned 2019'!B70,'Burned 2019'!J70)</f>
        <v>31.736937049162627</v>
      </c>
      <c r="D10" s="6">
        <f>40</f>
        <v>40</v>
      </c>
      <c r="E10" s="6">
        <v>50</v>
      </c>
      <c r="F10" s="22">
        <f>B10/D10*E10/100*1000</f>
        <v>396.71171311453287</v>
      </c>
    </row>
    <row r="11" spans="1:6">
      <c r="F11" s="22"/>
    </row>
    <row r="13" spans="1:6">
      <c r="F1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Methods</vt:lpstr>
      <vt:lpstr>Burned 2019</vt:lpstr>
      <vt:lpstr>Unburn</vt:lpstr>
      <vt:lpstr>Dried Peat Cores</vt:lpstr>
      <vt:lpstr>Inignition Test</vt:lpstr>
      <vt:lpstr>Carbon Losses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Schulze</dc:creator>
  <cp:lastModifiedBy>Christopher Schulze</cp:lastModifiedBy>
  <dcterms:created xsi:type="dcterms:W3CDTF">2024-08-28T20:30:02Z</dcterms:created>
  <dcterms:modified xsi:type="dcterms:W3CDTF">2024-08-28T20:30:18Z</dcterms:modified>
</cp:coreProperties>
</file>