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5.xml" ContentType="application/vnd.openxmlformats-officedocument.drawing+xml"/>
  <Override PartName="/xl/charts/chart34.xml" ContentType="application/vnd.openxmlformats-officedocument.drawingml.chart+xml"/>
  <Override PartName="/xl/drawings/drawing6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8.xml" ContentType="application/vnd.openxmlformats-officedocument.drawing+xml"/>
  <Override PartName="/xl/charts/chart48.xml" ContentType="application/vnd.openxmlformats-officedocument.drawingml.chart+xml"/>
  <Override PartName="/xl/drawings/drawing9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0.xml" ContentType="application/vnd.openxmlformats-officedocument.drawing+xml"/>
  <Override PartName="/xl/charts/chart53.xml" ContentType="application/vnd.openxmlformats-officedocument.drawingml.chart+xml"/>
  <Override PartName="/xl/drawings/drawing11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4.xml" ContentType="application/vnd.openxmlformats-officedocument.drawing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89BC076-525D-4C05-B809-1882E41381F5}" xr6:coauthVersionLast="47" xr6:coauthVersionMax="47" xr10:uidLastSave="{00000000-0000-0000-0000-000000000000}"/>
  <bookViews>
    <workbookView xWindow="27250" yWindow="-110" windowWidth="25820" windowHeight="14020" tabRatio="500" xr2:uid="{00000000-000D-0000-FFFF-FFFF00000000}"/>
  </bookViews>
  <sheets>
    <sheet name="Shake Raw Data (Neo and FM)" sheetId="9" r:id="rId1"/>
    <sheet name="Shake Amplitude" sheetId="12" r:id="rId2"/>
    <sheet name="Shake averages" sheetId="10" r:id="rId3"/>
    <sheet name="Shake Normalized" sheetId="11" r:id="rId4"/>
    <sheet name="Gd3+ Raw Data" sheetId="1" r:id="rId5"/>
    <sheet name="Gd3+ Averages" sheetId="2" r:id="rId6"/>
    <sheet name="5uM Gd-normalized" sheetId="4" r:id="rId7"/>
    <sheet name="FM + Glu Raw Data" sheetId="5" r:id="rId8"/>
    <sheet name="FM + Glu Averages" sheetId="6" r:id="rId9"/>
    <sheet name="FM + Glu Normalized" sheetId="7" r:id="rId10"/>
    <sheet name="Graphs" sheetId="8" r:id="rId11"/>
    <sheet name="Chloral hydrate raw data" sheetId="13" r:id="rId12"/>
    <sheet name="Chloral hydrate averages" sheetId="14" r:id="rId13"/>
    <sheet name="Verapamil raw data" sheetId="15" r:id="rId14"/>
    <sheet name="Verapamil averages" sheetId="16" r:id="rId15"/>
    <sheet name="Sl-Neomycin raw data" sheetId="17" r:id="rId16"/>
    <sheet name="Neomycin averages" sheetId="18" r:id="rId17"/>
    <sheet name="No-osculum raw data" sheetId="19" r:id="rId18"/>
    <sheet name="No-osculum average" sheetId="20" r:id="rId19"/>
  </sheet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8" i="19" l="1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D140" i="13"/>
  <c r="D141" i="13"/>
  <c r="D142" i="13"/>
  <c r="D143" i="13"/>
  <c r="D144" i="13"/>
  <c r="D145" i="13"/>
  <c r="D146" i="13"/>
  <c r="D147" i="13"/>
  <c r="D148" i="13"/>
  <c r="D149" i="13"/>
  <c r="D150" i="13"/>
  <c r="D139" i="13"/>
  <c r="D138" i="13"/>
  <c r="D137" i="13"/>
  <c r="D136" i="13"/>
  <c r="J70" i="19"/>
  <c r="H70" i="19"/>
  <c r="J52" i="19"/>
  <c r="M8" i="20"/>
  <c r="L7" i="20"/>
  <c r="J7" i="19"/>
  <c r="K8" i="20"/>
  <c r="L8" i="20"/>
  <c r="N8" i="20"/>
  <c r="O8" i="20"/>
  <c r="J53" i="19"/>
  <c r="M9" i="20"/>
  <c r="J8" i="19"/>
  <c r="K9" i="20"/>
  <c r="L9" i="20"/>
  <c r="N9" i="20"/>
  <c r="O9" i="20"/>
  <c r="J54" i="19"/>
  <c r="M10" i="20"/>
  <c r="J9" i="19"/>
  <c r="K10" i="20"/>
  <c r="L10" i="20"/>
  <c r="N10" i="20"/>
  <c r="O10" i="20"/>
  <c r="J55" i="19"/>
  <c r="M11" i="20"/>
  <c r="J10" i="19"/>
  <c r="K11" i="20"/>
  <c r="L11" i="20"/>
  <c r="N11" i="20"/>
  <c r="O11" i="20"/>
  <c r="J56" i="19"/>
  <c r="M12" i="20"/>
  <c r="J11" i="19"/>
  <c r="K12" i="20"/>
  <c r="L12" i="20"/>
  <c r="N12" i="20"/>
  <c r="O12" i="20"/>
  <c r="J57" i="19"/>
  <c r="M13" i="20"/>
  <c r="J12" i="19"/>
  <c r="K13" i="20"/>
  <c r="L13" i="20"/>
  <c r="N13" i="20"/>
  <c r="O13" i="20"/>
  <c r="J58" i="19"/>
  <c r="M14" i="20"/>
  <c r="J13" i="19"/>
  <c r="K14" i="20"/>
  <c r="L14" i="20"/>
  <c r="N14" i="20"/>
  <c r="O14" i="20"/>
  <c r="J59" i="19"/>
  <c r="M15" i="20"/>
  <c r="J14" i="19"/>
  <c r="K15" i="20"/>
  <c r="L15" i="20"/>
  <c r="N15" i="20"/>
  <c r="O15" i="20"/>
  <c r="J60" i="19"/>
  <c r="M16" i="20"/>
  <c r="J15" i="19"/>
  <c r="K16" i="20"/>
  <c r="L16" i="20"/>
  <c r="N16" i="20"/>
  <c r="O16" i="20"/>
  <c r="J61" i="19"/>
  <c r="M17" i="20"/>
  <c r="J16" i="19"/>
  <c r="K17" i="20"/>
  <c r="L17" i="20"/>
  <c r="N17" i="20"/>
  <c r="O17" i="20"/>
  <c r="J62" i="19"/>
  <c r="M18" i="20"/>
  <c r="J17" i="19"/>
  <c r="K18" i="20"/>
  <c r="L18" i="20"/>
  <c r="N18" i="20"/>
  <c r="O18" i="20"/>
  <c r="J63" i="19"/>
  <c r="M19" i="20"/>
  <c r="J18" i="19"/>
  <c r="K19" i="20"/>
  <c r="L19" i="20"/>
  <c r="N19" i="20"/>
  <c r="O19" i="20"/>
  <c r="J64" i="19"/>
  <c r="M20" i="20"/>
  <c r="J19" i="19"/>
  <c r="K20" i="20"/>
  <c r="L20" i="20"/>
  <c r="N20" i="20"/>
  <c r="O20" i="20"/>
  <c r="J65" i="19"/>
  <c r="M21" i="20"/>
  <c r="J20" i="19"/>
  <c r="K21" i="20"/>
  <c r="L21" i="20"/>
  <c r="N21" i="20"/>
  <c r="O21" i="20"/>
  <c r="J66" i="19"/>
  <c r="M22" i="20"/>
  <c r="J21" i="19"/>
  <c r="K22" i="20"/>
  <c r="N22" i="20"/>
  <c r="O22" i="20"/>
  <c r="J67" i="19"/>
  <c r="M23" i="20"/>
  <c r="J22" i="19"/>
  <c r="K23" i="20"/>
  <c r="N23" i="20"/>
  <c r="O23" i="20"/>
  <c r="J68" i="19"/>
  <c r="M24" i="20"/>
  <c r="J23" i="19"/>
  <c r="K24" i="20"/>
  <c r="N24" i="20"/>
  <c r="O24" i="20"/>
  <c r="J69" i="19"/>
  <c r="M25" i="20"/>
  <c r="N25" i="20"/>
  <c r="O25" i="20"/>
  <c r="J51" i="19"/>
  <c r="M7" i="20"/>
  <c r="L6" i="20"/>
  <c r="J6" i="19"/>
  <c r="K7" i="20"/>
  <c r="O7" i="20"/>
  <c r="P7" i="20"/>
  <c r="N7" i="20"/>
  <c r="F6" i="19"/>
  <c r="C7" i="20"/>
  <c r="F28" i="19"/>
  <c r="D7" i="20"/>
  <c r="F51" i="19"/>
  <c r="E7" i="20"/>
  <c r="F7" i="20"/>
  <c r="P25" i="20"/>
  <c r="P24" i="20"/>
  <c r="P23" i="20"/>
  <c r="P22" i="20"/>
  <c r="P21" i="20"/>
  <c r="P20" i="20"/>
  <c r="P19" i="20"/>
  <c r="P18" i="20"/>
  <c r="P17" i="20"/>
  <c r="P16" i="20"/>
  <c r="P15" i="20"/>
  <c r="P14" i="20"/>
  <c r="P13" i="20"/>
  <c r="P12" i="20"/>
  <c r="P11" i="20"/>
  <c r="P10" i="20"/>
  <c r="P9" i="20"/>
  <c r="P8" i="20"/>
  <c r="F27" i="19"/>
  <c r="C28" i="20"/>
  <c r="F49" i="19"/>
  <c r="D28" i="20"/>
  <c r="G28" i="20"/>
  <c r="H28" i="20"/>
  <c r="F28" i="20"/>
  <c r="F26" i="19"/>
  <c r="C27" i="20"/>
  <c r="F48" i="19"/>
  <c r="D27" i="20"/>
  <c r="F71" i="19"/>
  <c r="E27" i="20"/>
  <c r="G27" i="20"/>
  <c r="H27" i="20"/>
  <c r="F27" i="20"/>
  <c r="F25" i="19"/>
  <c r="C26" i="20"/>
  <c r="F47" i="19"/>
  <c r="D26" i="20"/>
  <c r="F70" i="19"/>
  <c r="E26" i="20"/>
  <c r="G26" i="20"/>
  <c r="H26" i="20"/>
  <c r="F26" i="20"/>
  <c r="F24" i="19"/>
  <c r="C25" i="20"/>
  <c r="F46" i="19"/>
  <c r="D25" i="20"/>
  <c r="F69" i="19"/>
  <c r="E25" i="20"/>
  <c r="G25" i="20"/>
  <c r="H25" i="20"/>
  <c r="F25" i="20"/>
  <c r="F23" i="19"/>
  <c r="C24" i="20"/>
  <c r="F45" i="19"/>
  <c r="D24" i="20"/>
  <c r="F68" i="19"/>
  <c r="E24" i="20"/>
  <c r="G24" i="20"/>
  <c r="H24" i="20"/>
  <c r="F24" i="20"/>
  <c r="F22" i="19"/>
  <c r="C23" i="20"/>
  <c r="F44" i="19"/>
  <c r="D23" i="20"/>
  <c r="F67" i="19"/>
  <c r="E23" i="20"/>
  <c r="G23" i="20"/>
  <c r="H23" i="20"/>
  <c r="F23" i="20"/>
  <c r="F21" i="19"/>
  <c r="C22" i="20"/>
  <c r="F43" i="19"/>
  <c r="D22" i="20"/>
  <c r="F66" i="19"/>
  <c r="E22" i="20"/>
  <c r="G22" i="20"/>
  <c r="H22" i="20"/>
  <c r="F22" i="20"/>
  <c r="F20" i="19"/>
  <c r="C21" i="20"/>
  <c r="F42" i="19"/>
  <c r="D21" i="20"/>
  <c r="F65" i="19"/>
  <c r="E21" i="20"/>
  <c r="G21" i="20"/>
  <c r="H21" i="20"/>
  <c r="F21" i="20"/>
  <c r="F19" i="19"/>
  <c r="C20" i="20"/>
  <c r="F41" i="19"/>
  <c r="D20" i="20"/>
  <c r="F64" i="19"/>
  <c r="E20" i="20"/>
  <c r="G20" i="20"/>
  <c r="H20" i="20"/>
  <c r="F20" i="20"/>
  <c r="F18" i="19"/>
  <c r="C19" i="20"/>
  <c r="F40" i="19"/>
  <c r="D19" i="20"/>
  <c r="F63" i="19"/>
  <c r="E19" i="20"/>
  <c r="G19" i="20"/>
  <c r="H19" i="20"/>
  <c r="F19" i="20"/>
  <c r="F17" i="19"/>
  <c r="C18" i="20"/>
  <c r="F39" i="19"/>
  <c r="D18" i="20"/>
  <c r="F62" i="19"/>
  <c r="E18" i="20"/>
  <c r="G18" i="20"/>
  <c r="H18" i="20"/>
  <c r="F18" i="20"/>
  <c r="F16" i="19"/>
  <c r="C17" i="20"/>
  <c r="F38" i="19"/>
  <c r="D17" i="20"/>
  <c r="F61" i="19"/>
  <c r="E17" i="20"/>
  <c r="G17" i="20"/>
  <c r="H17" i="20"/>
  <c r="F17" i="20"/>
  <c r="F15" i="19"/>
  <c r="C16" i="20"/>
  <c r="F37" i="19"/>
  <c r="D16" i="20"/>
  <c r="F60" i="19"/>
  <c r="E16" i="20"/>
  <c r="G16" i="20"/>
  <c r="H16" i="20"/>
  <c r="F16" i="20"/>
  <c r="F14" i="19"/>
  <c r="C15" i="20"/>
  <c r="F36" i="19"/>
  <c r="D15" i="20"/>
  <c r="F59" i="19"/>
  <c r="E15" i="20"/>
  <c r="G15" i="20"/>
  <c r="H15" i="20"/>
  <c r="F15" i="20"/>
  <c r="F13" i="19"/>
  <c r="C14" i="20"/>
  <c r="F35" i="19"/>
  <c r="D14" i="20"/>
  <c r="F58" i="19"/>
  <c r="E14" i="20"/>
  <c r="G14" i="20"/>
  <c r="H14" i="20"/>
  <c r="F14" i="20"/>
  <c r="F12" i="19"/>
  <c r="C13" i="20"/>
  <c r="F34" i="19"/>
  <c r="D13" i="20"/>
  <c r="F57" i="19"/>
  <c r="E13" i="20"/>
  <c r="G13" i="20"/>
  <c r="H13" i="20"/>
  <c r="F13" i="20"/>
  <c r="F11" i="19"/>
  <c r="C12" i="20"/>
  <c r="F33" i="19"/>
  <c r="D12" i="20"/>
  <c r="F56" i="19"/>
  <c r="E12" i="20"/>
  <c r="G12" i="20"/>
  <c r="H12" i="20"/>
  <c r="F12" i="20"/>
  <c r="F10" i="19"/>
  <c r="C11" i="20"/>
  <c r="F32" i="19"/>
  <c r="D11" i="20"/>
  <c r="F55" i="19"/>
  <c r="E11" i="20"/>
  <c r="G11" i="20"/>
  <c r="H11" i="20"/>
  <c r="F11" i="20"/>
  <c r="F9" i="19"/>
  <c r="C10" i="20"/>
  <c r="F31" i="19"/>
  <c r="D10" i="20"/>
  <c r="F54" i="19"/>
  <c r="E10" i="20"/>
  <c r="G10" i="20"/>
  <c r="H10" i="20"/>
  <c r="F10" i="20"/>
  <c r="F8" i="19"/>
  <c r="C9" i="20"/>
  <c r="F30" i="19"/>
  <c r="D9" i="20"/>
  <c r="F53" i="19"/>
  <c r="E9" i="20"/>
  <c r="G9" i="20"/>
  <c r="H9" i="20"/>
  <c r="F9" i="20"/>
  <c r="F7" i="19"/>
  <c r="C8" i="20"/>
  <c r="F29" i="19"/>
  <c r="D8" i="20"/>
  <c r="F52" i="19"/>
  <c r="E8" i="20"/>
  <c r="G8" i="20"/>
  <c r="H8" i="20"/>
  <c r="F8" i="20"/>
  <c r="G7" i="20"/>
  <c r="H7" i="20"/>
  <c r="M6" i="20"/>
  <c r="L3" i="20"/>
  <c r="K6" i="20"/>
  <c r="E6" i="20"/>
  <c r="D6" i="20"/>
  <c r="C6" i="20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F50" i="19"/>
  <c r="D50" i="19"/>
  <c r="D49" i="19"/>
  <c r="D48" i="19"/>
  <c r="D47" i="19"/>
  <c r="D46" i="19"/>
  <c r="D45" i="19"/>
  <c r="D44" i="19"/>
  <c r="D43" i="19"/>
  <c r="D42" i="19"/>
  <c r="D41" i="19"/>
  <c r="D40" i="19"/>
  <c r="D39" i="19"/>
  <c r="D38" i="19"/>
  <c r="D37" i="19"/>
  <c r="D36" i="19"/>
  <c r="D35" i="19"/>
  <c r="D34" i="19"/>
  <c r="D33" i="19"/>
  <c r="D32" i="19"/>
  <c r="D31" i="19"/>
  <c r="D30" i="19"/>
  <c r="D29" i="19"/>
  <c r="D28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D25" i="19"/>
  <c r="D26" i="19"/>
  <c r="D27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F8" i="17"/>
  <c r="C8" i="18"/>
  <c r="F27" i="17"/>
  <c r="D8" i="18"/>
  <c r="F49" i="17"/>
  <c r="E8" i="18"/>
  <c r="F8" i="18"/>
  <c r="G8" i="18"/>
  <c r="H8" i="18"/>
  <c r="F9" i="17"/>
  <c r="C9" i="18"/>
  <c r="F28" i="17"/>
  <c r="D9" i="18"/>
  <c r="F50" i="17"/>
  <c r="E9" i="18"/>
  <c r="F9" i="18"/>
  <c r="G9" i="18"/>
  <c r="H9" i="18"/>
  <c r="F10" i="17"/>
  <c r="C10" i="18"/>
  <c r="F29" i="17"/>
  <c r="D10" i="18"/>
  <c r="F51" i="17"/>
  <c r="E10" i="18"/>
  <c r="F10" i="18"/>
  <c r="G10" i="18"/>
  <c r="H10" i="18"/>
  <c r="F11" i="17"/>
  <c r="C11" i="18"/>
  <c r="F30" i="17"/>
  <c r="D11" i="18"/>
  <c r="F52" i="17"/>
  <c r="E11" i="18"/>
  <c r="F11" i="18"/>
  <c r="G11" i="18"/>
  <c r="H11" i="18"/>
  <c r="F12" i="17"/>
  <c r="C12" i="18"/>
  <c r="F31" i="17"/>
  <c r="D12" i="18"/>
  <c r="F53" i="17"/>
  <c r="E12" i="18"/>
  <c r="F12" i="18"/>
  <c r="G12" i="18"/>
  <c r="H12" i="18"/>
  <c r="F13" i="17"/>
  <c r="C13" i="18"/>
  <c r="F32" i="17"/>
  <c r="D13" i="18"/>
  <c r="F54" i="17"/>
  <c r="E13" i="18"/>
  <c r="F13" i="18"/>
  <c r="G13" i="18"/>
  <c r="H13" i="18"/>
  <c r="F14" i="17"/>
  <c r="C14" i="18"/>
  <c r="F33" i="17"/>
  <c r="D14" i="18"/>
  <c r="F55" i="17"/>
  <c r="E14" i="18"/>
  <c r="F14" i="18"/>
  <c r="G14" i="18"/>
  <c r="H14" i="18"/>
  <c r="F15" i="17"/>
  <c r="C15" i="18"/>
  <c r="F34" i="17"/>
  <c r="D15" i="18"/>
  <c r="F56" i="17"/>
  <c r="E15" i="18"/>
  <c r="F15" i="18"/>
  <c r="G15" i="18"/>
  <c r="H15" i="18"/>
  <c r="F16" i="17"/>
  <c r="C16" i="18"/>
  <c r="F35" i="17"/>
  <c r="D16" i="18"/>
  <c r="F57" i="17"/>
  <c r="E16" i="18"/>
  <c r="F16" i="18"/>
  <c r="G16" i="18"/>
  <c r="H16" i="18"/>
  <c r="F17" i="17"/>
  <c r="C17" i="18"/>
  <c r="F36" i="17"/>
  <c r="D17" i="18"/>
  <c r="F58" i="17"/>
  <c r="E17" i="18"/>
  <c r="F17" i="18"/>
  <c r="G17" i="18"/>
  <c r="H17" i="18"/>
  <c r="F18" i="17"/>
  <c r="C18" i="18"/>
  <c r="F37" i="17"/>
  <c r="D18" i="18"/>
  <c r="F59" i="17"/>
  <c r="E18" i="18"/>
  <c r="F18" i="18"/>
  <c r="G18" i="18"/>
  <c r="H18" i="18"/>
  <c r="F19" i="17"/>
  <c r="C19" i="18"/>
  <c r="F38" i="17"/>
  <c r="D19" i="18"/>
  <c r="F60" i="17"/>
  <c r="E19" i="18"/>
  <c r="F19" i="18"/>
  <c r="G19" i="18"/>
  <c r="H19" i="18"/>
  <c r="F20" i="17"/>
  <c r="C20" i="18"/>
  <c r="F39" i="17"/>
  <c r="D20" i="18"/>
  <c r="F61" i="17"/>
  <c r="E20" i="18"/>
  <c r="F20" i="18"/>
  <c r="G20" i="18"/>
  <c r="H20" i="18"/>
  <c r="F21" i="17"/>
  <c r="C21" i="18"/>
  <c r="F40" i="17"/>
  <c r="D21" i="18"/>
  <c r="F62" i="17"/>
  <c r="E21" i="18"/>
  <c r="F21" i="18"/>
  <c r="G21" i="18"/>
  <c r="H21" i="18"/>
  <c r="F22" i="17"/>
  <c r="C22" i="18"/>
  <c r="F41" i="17"/>
  <c r="D22" i="18"/>
  <c r="F63" i="17"/>
  <c r="E22" i="18"/>
  <c r="F22" i="18"/>
  <c r="G22" i="18"/>
  <c r="H22" i="18"/>
  <c r="F23" i="17"/>
  <c r="C23" i="18"/>
  <c r="F42" i="17"/>
  <c r="D23" i="18"/>
  <c r="F64" i="17"/>
  <c r="E23" i="18"/>
  <c r="F23" i="18"/>
  <c r="G23" i="18"/>
  <c r="H23" i="18"/>
  <c r="F24" i="17"/>
  <c r="C24" i="18"/>
  <c r="F43" i="17"/>
  <c r="D24" i="18"/>
  <c r="F65" i="17"/>
  <c r="E24" i="18"/>
  <c r="F24" i="18"/>
  <c r="G24" i="18"/>
  <c r="H24" i="18"/>
  <c r="F25" i="17"/>
  <c r="C25" i="18"/>
  <c r="F44" i="17"/>
  <c r="D25" i="18"/>
  <c r="F66" i="17"/>
  <c r="E25" i="18"/>
  <c r="F25" i="18"/>
  <c r="G25" i="18"/>
  <c r="H25" i="18"/>
  <c r="F45" i="17"/>
  <c r="D26" i="18"/>
  <c r="F67" i="17"/>
  <c r="E26" i="18"/>
  <c r="F26" i="18"/>
  <c r="G26" i="18"/>
  <c r="H26" i="18"/>
  <c r="F46" i="17"/>
  <c r="D27" i="18"/>
  <c r="F68" i="17"/>
  <c r="E27" i="18"/>
  <c r="F27" i="18"/>
  <c r="G27" i="18"/>
  <c r="H27" i="18"/>
  <c r="F47" i="17"/>
  <c r="D28" i="18"/>
  <c r="F69" i="17"/>
  <c r="E28" i="18"/>
  <c r="F28" i="18"/>
  <c r="G28" i="18"/>
  <c r="H28" i="18"/>
  <c r="F7" i="17"/>
  <c r="C7" i="18"/>
  <c r="F26" i="17"/>
  <c r="D7" i="18"/>
  <c r="F48" i="17"/>
  <c r="E7" i="18"/>
  <c r="G7" i="18"/>
  <c r="H7" i="18"/>
  <c r="F7" i="18"/>
  <c r="E6" i="18"/>
  <c r="D6" i="18"/>
  <c r="C6" i="18"/>
  <c r="D69" i="17"/>
  <c r="D68" i="17"/>
  <c r="D67" i="17"/>
  <c r="D66" i="17"/>
  <c r="D65" i="17"/>
  <c r="D64" i="17"/>
  <c r="D63" i="17"/>
  <c r="D62" i="17"/>
  <c r="D61" i="17"/>
  <c r="D60" i="17"/>
  <c r="D59" i="17"/>
  <c r="D58" i="17"/>
  <c r="D57" i="17"/>
  <c r="D56" i="17"/>
  <c r="D55" i="17"/>
  <c r="D54" i="17"/>
  <c r="D53" i="17"/>
  <c r="D52" i="17"/>
  <c r="D51" i="17"/>
  <c r="D50" i="17"/>
  <c r="D49" i="17"/>
  <c r="D48" i="17"/>
  <c r="D46" i="17"/>
  <c r="D47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F37" i="15"/>
  <c r="E8" i="16"/>
  <c r="F8" i="15"/>
  <c r="C8" i="16"/>
  <c r="F21" i="15"/>
  <c r="D8" i="16"/>
  <c r="F58" i="15"/>
  <c r="F8" i="16"/>
  <c r="F77" i="15"/>
  <c r="G8" i="16"/>
  <c r="H8" i="16"/>
  <c r="I8" i="16"/>
  <c r="J8" i="16"/>
  <c r="F38" i="15"/>
  <c r="E9" i="16"/>
  <c r="F9" i="15"/>
  <c r="C9" i="16"/>
  <c r="F22" i="15"/>
  <c r="D9" i="16"/>
  <c r="F59" i="15"/>
  <c r="F9" i="16"/>
  <c r="F78" i="15"/>
  <c r="G9" i="16"/>
  <c r="H9" i="16"/>
  <c r="I9" i="16"/>
  <c r="J9" i="16"/>
  <c r="F39" i="15"/>
  <c r="E10" i="16"/>
  <c r="F10" i="15"/>
  <c r="C10" i="16"/>
  <c r="F23" i="15"/>
  <c r="D10" i="16"/>
  <c r="F60" i="15"/>
  <c r="F10" i="16"/>
  <c r="F79" i="15"/>
  <c r="G10" i="16"/>
  <c r="H10" i="16"/>
  <c r="I10" i="16"/>
  <c r="J10" i="16"/>
  <c r="F40" i="15"/>
  <c r="E11" i="16"/>
  <c r="F11" i="15"/>
  <c r="C11" i="16"/>
  <c r="F24" i="15"/>
  <c r="D11" i="16"/>
  <c r="F61" i="15"/>
  <c r="F11" i="16"/>
  <c r="F80" i="15"/>
  <c r="G11" i="16"/>
  <c r="H11" i="16"/>
  <c r="I11" i="16"/>
  <c r="J11" i="16"/>
  <c r="F41" i="15"/>
  <c r="E12" i="16"/>
  <c r="F12" i="15"/>
  <c r="C12" i="16"/>
  <c r="F25" i="15"/>
  <c r="D12" i="16"/>
  <c r="F62" i="15"/>
  <c r="F12" i="16"/>
  <c r="F81" i="15"/>
  <c r="G12" i="16"/>
  <c r="H12" i="16"/>
  <c r="I12" i="16"/>
  <c r="J12" i="16"/>
  <c r="F42" i="15"/>
  <c r="E13" i="16"/>
  <c r="F13" i="15"/>
  <c r="C13" i="16"/>
  <c r="F26" i="15"/>
  <c r="D13" i="16"/>
  <c r="F63" i="15"/>
  <c r="F13" i="16"/>
  <c r="F82" i="15"/>
  <c r="G13" i="16"/>
  <c r="H13" i="16"/>
  <c r="I13" i="16"/>
  <c r="J13" i="16"/>
  <c r="F43" i="15"/>
  <c r="E14" i="16"/>
  <c r="F14" i="15"/>
  <c r="C14" i="16"/>
  <c r="F27" i="15"/>
  <c r="D14" i="16"/>
  <c r="F64" i="15"/>
  <c r="F14" i="16"/>
  <c r="F83" i="15"/>
  <c r="G14" i="16"/>
  <c r="H14" i="16"/>
  <c r="I14" i="16"/>
  <c r="J14" i="16"/>
  <c r="F44" i="15"/>
  <c r="E15" i="16"/>
  <c r="F15" i="15"/>
  <c r="C15" i="16"/>
  <c r="F28" i="15"/>
  <c r="D15" i="16"/>
  <c r="F65" i="15"/>
  <c r="F15" i="16"/>
  <c r="F84" i="15"/>
  <c r="G15" i="16"/>
  <c r="H15" i="16"/>
  <c r="I15" i="16"/>
  <c r="J15" i="16"/>
  <c r="F45" i="15"/>
  <c r="E16" i="16"/>
  <c r="F16" i="15"/>
  <c r="C16" i="16"/>
  <c r="F29" i="15"/>
  <c r="D16" i="16"/>
  <c r="F66" i="15"/>
  <c r="F16" i="16"/>
  <c r="F85" i="15"/>
  <c r="G16" i="16"/>
  <c r="H16" i="16"/>
  <c r="I16" i="16"/>
  <c r="J16" i="16"/>
  <c r="F46" i="15"/>
  <c r="E17" i="16"/>
  <c r="F17" i="15"/>
  <c r="C17" i="16"/>
  <c r="F30" i="15"/>
  <c r="D17" i="16"/>
  <c r="F67" i="15"/>
  <c r="F17" i="16"/>
  <c r="F86" i="15"/>
  <c r="G17" i="16"/>
  <c r="H17" i="16"/>
  <c r="I17" i="16"/>
  <c r="J17" i="16"/>
  <c r="F47" i="15"/>
  <c r="E18" i="16"/>
  <c r="F18" i="15"/>
  <c r="C18" i="16"/>
  <c r="F31" i="15"/>
  <c r="D18" i="16"/>
  <c r="F68" i="15"/>
  <c r="F18" i="16"/>
  <c r="F87" i="15"/>
  <c r="G18" i="16"/>
  <c r="H18" i="16"/>
  <c r="I18" i="16"/>
  <c r="J18" i="16"/>
  <c r="F48" i="15"/>
  <c r="E19" i="16"/>
  <c r="F19" i="15"/>
  <c r="C19" i="16"/>
  <c r="F32" i="15"/>
  <c r="D19" i="16"/>
  <c r="F69" i="15"/>
  <c r="F19" i="16"/>
  <c r="F88" i="15"/>
  <c r="G19" i="16"/>
  <c r="H19" i="16"/>
  <c r="I19" i="16"/>
  <c r="J19" i="16"/>
  <c r="F49" i="15"/>
  <c r="E20" i="16"/>
  <c r="F33" i="15"/>
  <c r="D20" i="16"/>
  <c r="F70" i="15"/>
  <c r="F20" i="16"/>
  <c r="F89" i="15"/>
  <c r="G20" i="16"/>
  <c r="H20" i="16"/>
  <c r="I20" i="16"/>
  <c r="J20" i="16"/>
  <c r="F50" i="15"/>
  <c r="E21" i="16"/>
  <c r="F34" i="15"/>
  <c r="D21" i="16"/>
  <c r="F71" i="15"/>
  <c r="F21" i="16"/>
  <c r="F90" i="15"/>
  <c r="G21" i="16"/>
  <c r="H21" i="16"/>
  <c r="I21" i="16"/>
  <c r="J21" i="16"/>
  <c r="F51" i="15"/>
  <c r="E22" i="16"/>
  <c r="F35" i="15"/>
  <c r="D22" i="16"/>
  <c r="F72" i="15"/>
  <c r="F22" i="16"/>
  <c r="F91" i="15"/>
  <c r="G22" i="16"/>
  <c r="H22" i="16"/>
  <c r="I22" i="16"/>
  <c r="J22" i="16"/>
  <c r="F52" i="15"/>
  <c r="E23" i="16"/>
  <c r="F73" i="15"/>
  <c r="F23" i="16"/>
  <c r="F92" i="15"/>
  <c r="G23" i="16"/>
  <c r="H23" i="16"/>
  <c r="I23" i="16"/>
  <c r="J23" i="16"/>
  <c r="F53" i="15"/>
  <c r="E24" i="16"/>
  <c r="F74" i="15"/>
  <c r="F24" i="16"/>
  <c r="H24" i="16"/>
  <c r="I24" i="16"/>
  <c r="J24" i="16"/>
  <c r="F54" i="15"/>
  <c r="E25" i="16"/>
  <c r="F75" i="15"/>
  <c r="F25" i="16"/>
  <c r="H25" i="16"/>
  <c r="I25" i="16"/>
  <c r="J25" i="16"/>
  <c r="F55" i="15"/>
  <c r="E26" i="16"/>
  <c r="H26" i="16"/>
  <c r="I26" i="16"/>
  <c r="J26" i="16"/>
  <c r="F56" i="15"/>
  <c r="E27" i="16"/>
  <c r="H27" i="16"/>
  <c r="I27" i="16"/>
  <c r="J27" i="16"/>
  <c r="F36" i="15"/>
  <c r="E7" i="16"/>
  <c r="F7" i="15"/>
  <c r="C7" i="16"/>
  <c r="F20" i="15"/>
  <c r="D7" i="16"/>
  <c r="F57" i="15"/>
  <c r="F7" i="16"/>
  <c r="F76" i="15"/>
  <c r="G7" i="16"/>
  <c r="I7" i="16"/>
  <c r="J7" i="16"/>
  <c r="H7" i="16"/>
  <c r="G6" i="16"/>
  <c r="F6" i="16"/>
  <c r="E6" i="16"/>
  <c r="D6" i="16"/>
  <c r="C6" i="16"/>
  <c r="D92" i="15"/>
  <c r="D91" i="15"/>
  <c r="D90" i="15"/>
  <c r="D89" i="15"/>
  <c r="D88" i="15"/>
  <c r="D87" i="15"/>
  <c r="D86" i="15"/>
  <c r="D85" i="15"/>
  <c r="D84" i="15"/>
  <c r="D83" i="15"/>
  <c r="D82" i="15"/>
  <c r="D81" i="15"/>
  <c r="D80" i="15"/>
  <c r="D79" i="15"/>
  <c r="D78" i="15"/>
  <c r="D77" i="15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62" i="15"/>
  <c r="D61" i="15"/>
  <c r="D60" i="15"/>
  <c r="D59" i="15"/>
  <c r="D58" i="15"/>
  <c r="D57" i="15"/>
  <c r="D52" i="15"/>
  <c r="D53" i="15"/>
  <c r="D54" i="15"/>
  <c r="D55" i="15"/>
  <c r="D56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3" i="15"/>
  <c r="D34" i="15"/>
  <c r="D35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D7" i="15"/>
  <c r="D135" i="13"/>
  <c r="D134" i="13"/>
  <c r="D133" i="13"/>
  <c r="AV34" i="14"/>
  <c r="AW34" i="14"/>
  <c r="AU34" i="14"/>
  <c r="F209" i="13"/>
  <c r="AT33" i="14"/>
  <c r="AV33" i="14"/>
  <c r="AW33" i="14"/>
  <c r="AU33" i="14"/>
  <c r="F208" i="13"/>
  <c r="AT32" i="14"/>
  <c r="AV32" i="14"/>
  <c r="AW32" i="14"/>
  <c r="AU32" i="14"/>
  <c r="F169" i="13"/>
  <c r="AR31" i="14"/>
  <c r="F188" i="13"/>
  <c r="AS31" i="14"/>
  <c r="F207" i="13"/>
  <c r="AT31" i="14"/>
  <c r="AV31" i="14"/>
  <c r="AW31" i="14"/>
  <c r="AU31" i="14"/>
  <c r="F168" i="13"/>
  <c r="AR30" i="14"/>
  <c r="F187" i="13"/>
  <c r="AS30" i="14"/>
  <c r="F206" i="13"/>
  <c r="AT30" i="14"/>
  <c r="AV30" i="14"/>
  <c r="AW30" i="14"/>
  <c r="AU30" i="14"/>
  <c r="F167" i="13"/>
  <c r="AR29" i="14"/>
  <c r="F186" i="13"/>
  <c r="AS29" i="14"/>
  <c r="F205" i="13"/>
  <c r="AT29" i="14"/>
  <c r="AV29" i="14"/>
  <c r="AW29" i="14"/>
  <c r="AU29" i="14"/>
  <c r="F150" i="13"/>
  <c r="AQ28" i="14"/>
  <c r="F166" i="13"/>
  <c r="AR28" i="14"/>
  <c r="F185" i="13"/>
  <c r="AS28" i="14"/>
  <c r="F204" i="13"/>
  <c r="AT28" i="14"/>
  <c r="AV28" i="14"/>
  <c r="AW28" i="14"/>
  <c r="AU28" i="14"/>
  <c r="F128" i="13"/>
  <c r="AP27" i="14"/>
  <c r="F149" i="13"/>
  <c r="AQ27" i="14"/>
  <c r="F165" i="13"/>
  <c r="AR27" i="14"/>
  <c r="F184" i="13"/>
  <c r="AS27" i="14"/>
  <c r="F203" i="13"/>
  <c r="AT27" i="14"/>
  <c r="AV27" i="14"/>
  <c r="AW27" i="14"/>
  <c r="AU27" i="14"/>
  <c r="F127" i="13"/>
  <c r="AP26" i="14"/>
  <c r="F148" i="13"/>
  <c r="AQ26" i="14"/>
  <c r="F164" i="13"/>
  <c r="AR26" i="14"/>
  <c r="F183" i="13"/>
  <c r="AS26" i="14"/>
  <c r="F202" i="13"/>
  <c r="AT26" i="14"/>
  <c r="AV26" i="14"/>
  <c r="AW26" i="14"/>
  <c r="AU26" i="14"/>
  <c r="F126" i="13"/>
  <c r="AP25" i="14"/>
  <c r="F147" i="13"/>
  <c r="AQ25" i="14"/>
  <c r="F163" i="13"/>
  <c r="AR25" i="14"/>
  <c r="F182" i="13"/>
  <c r="AS25" i="14"/>
  <c r="F201" i="13"/>
  <c r="AT25" i="14"/>
  <c r="AV25" i="14"/>
  <c r="AW25" i="14"/>
  <c r="AU25" i="14"/>
  <c r="F125" i="13"/>
  <c r="AP24" i="14"/>
  <c r="F146" i="13"/>
  <c r="AQ24" i="14"/>
  <c r="F162" i="13"/>
  <c r="AR24" i="14"/>
  <c r="F181" i="13"/>
  <c r="AS24" i="14"/>
  <c r="F200" i="13"/>
  <c r="AT24" i="14"/>
  <c r="AV24" i="14"/>
  <c r="AW24" i="14"/>
  <c r="AU24" i="14"/>
  <c r="F124" i="13"/>
  <c r="AP23" i="14"/>
  <c r="F145" i="13"/>
  <c r="AQ23" i="14"/>
  <c r="F161" i="13"/>
  <c r="AR23" i="14"/>
  <c r="F180" i="13"/>
  <c r="AS23" i="14"/>
  <c r="F199" i="13"/>
  <c r="AT23" i="14"/>
  <c r="AV23" i="14"/>
  <c r="AW23" i="14"/>
  <c r="AU23" i="14"/>
  <c r="F123" i="13"/>
  <c r="AP22" i="14"/>
  <c r="F144" i="13"/>
  <c r="AQ22" i="14"/>
  <c r="F160" i="13"/>
  <c r="AR22" i="14"/>
  <c r="F179" i="13"/>
  <c r="AS22" i="14"/>
  <c r="F198" i="13"/>
  <c r="AT22" i="14"/>
  <c r="AV22" i="14"/>
  <c r="AW22" i="14"/>
  <c r="AU22" i="14"/>
  <c r="F122" i="13"/>
  <c r="AP21" i="14"/>
  <c r="F143" i="13"/>
  <c r="AQ21" i="14"/>
  <c r="F159" i="13"/>
  <c r="AR21" i="14"/>
  <c r="F178" i="13"/>
  <c r="AS21" i="14"/>
  <c r="F197" i="13"/>
  <c r="AT21" i="14"/>
  <c r="AV21" i="14"/>
  <c r="AW21" i="14"/>
  <c r="AU21" i="14"/>
  <c r="F121" i="13"/>
  <c r="AP20" i="14"/>
  <c r="F142" i="13"/>
  <c r="AQ20" i="14"/>
  <c r="F158" i="13"/>
  <c r="AR20" i="14"/>
  <c r="F177" i="13"/>
  <c r="AS20" i="14"/>
  <c r="F196" i="13"/>
  <c r="AT20" i="14"/>
  <c r="AV20" i="14"/>
  <c r="AW20" i="14"/>
  <c r="AU20" i="14"/>
  <c r="F120" i="13"/>
  <c r="AP19" i="14"/>
  <c r="F141" i="13"/>
  <c r="AQ19" i="14"/>
  <c r="F157" i="13"/>
  <c r="AR19" i="14"/>
  <c r="F176" i="13"/>
  <c r="AS19" i="14"/>
  <c r="F195" i="13"/>
  <c r="AT19" i="14"/>
  <c r="AV19" i="14"/>
  <c r="AW19" i="14"/>
  <c r="AU19" i="14"/>
  <c r="F119" i="13"/>
  <c r="AP18" i="14"/>
  <c r="F140" i="13"/>
  <c r="AQ18" i="14"/>
  <c r="F156" i="13"/>
  <c r="AR18" i="14"/>
  <c r="F175" i="13"/>
  <c r="AS18" i="14"/>
  <c r="F194" i="13"/>
  <c r="AT18" i="14"/>
  <c r="AV18" i="14"/>
  <c r="AW18" i="14"/>
  <c r="AU18" i="14"/>
  <c r="F118" i="13"/>
  <c r="AP17" i="14"/>
  <c r="F139" i="13"/>
  <c r="AQ17" i="14"/>
  <c r="F155" i="13"/>
  <c r="AR17" i="14"/>
  <c r="F174" i="13"/>
  <c r="AS17" i="14"/>
  <c r="F193" i="13"/>
  <c r="AT17" i="14"/>
  <c r="AV17" i="14"/>
  <c r="AW17" i="14"/>
  <c r="AU17" i="14"/>
  <c r="F117" i="13"/>
  <c r="AP16" i="14"/>
  <c r="F138" i="13"/>
  <c r="AQ16" i="14"/>
  <c r="F154" i="13"/>
  <c r="AR16" i="14"/>
  <c r="F173" i="13"/>
  <c r="AS16" i="14"/>
  <c r="F192" i="13"/>
  <c r="AT16" i="14"/>
  <c r="AV16" i="14"/>
  <c r="AW16" i="14"/>
  <c r="AU16" i="14"/>
  <c r="F116" i="13"/>
  <c r="AP15" i="14"/>
  <c r="F137" i="13"/>
  <c r="AQ15" i="14"/>
  <c r="F153" i="13"/>
  <c r="AR15" i="14"/>
  <c r="F172" i="13"/>
  <c r="AS15" i="14"/>
  <c r="F191" i="13"/>
  <c r="AT15" i="14"/>
  <c r="AV15" i="14"/>
  <c r="AW15" i="14"/>
  <c r="AU15" i="14"/>
  <c r="F115" i="13"/>
  <c r="AP14" i="14"/>
  <c r="F136" i="13"/>
  <c r="AQ14" i="14"/>
  <c r="F152" i="13"/>
  <c r="AR14" i="14"/>
  <c r="F171" i="13"/>
  <c r="AS14" i="14"/>
  <c r="F190" i="13"/>
  <c r="AT14" i="14"/>
  <c r="AV14" i="14"/>
  <c r="AW14" i="14"/>
  <c r="AU14" i="14"/>
  <c r="F114" i="13"/>
  <c r="AP13" i="14"/>
  <c r="F135" i="13"/>
  <c r="AQ13" i="14"/>
  <c r="F151" i="13"/>
  <c r="AR13" i="14"/>
  <c r="F170" i="13"/>
  <c r="AS13" i="14"/>
  <c r="F189" i="13"/>
  <c r="AT13" i="14"/>
  <c r="AV13" i="14"/>
  <c r="AW13" i="14"/>
  <c r="AU13" i="14"/>
  <c r="F130" i="13"/>
  <c r="AQ8" i="14"/>
  <c r="F131" i="13"/>
  <c r="AQ9" i="14"/>
  <c r="F132" i="13"/>
  <c r="AQ10" i="14"/>
  <c r="F133" i="13"/>
  <c r="AQ11" i="14"/>
  <c r="F134" i="13"/>
  <c r="AQ12" i="14"/>
  <c r="AT6" i="14"/>
  <c r="AS6" i="14"/>
  <c r="AR6" i="14"/>
  <c r="F129" i="13"/>
  <c r="AQ7" i="14"/>
  <c r="AQ6" i="14"/>
  <c r="AP6" i="14"/>
  <c r="D209" i="13"/>
  <c r="D208" i="13"/>
  <c r="D207" i="13"/>
  <c r="D206" i="13"/>
  <c r="D205" i="13"/>
  <c r="D204" i="13"/>
  <c r="D203" i="13"/>
  <c r="D202" i="13"/>
  <c r="D201" i="13"/>
  <c r="D200" i="13"/>
  <c r="D199" i="13"/>
  <c r="D198" i="13"/>
  <c r="D197" i="13"/>
  <c r="D196" i="13"/>
  <c r="D195" i="13"/>
  <c r="D194" i="13"/>
  <c r="D193" i="13"/>
  <c r="D192" i="13"/>
  <c r="D191" i="13"/>
  <c r="D190" i="13"/>
  <c r="D189" i="13"/>
  <c r="D188" i="13"/>
  <c r="D187" i="13"/>
  <c r="D186" i="13"/>
  <c r="D185" i="13"/>
  <c r="D184" i="13"/>
  <c r="D183" i="13"/>
  <c r="D182" i="13"/>
  <c r="D181" i="13"/>
  <c r="D180" i="13"/>
  <c r="D179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D166" i="13"/>
  <c r="D165" i="13"/>
  <c r="D164" i="13"/>
  <c r="D163" i="13"/>
  <c r="D162" i="13"/>
  <c r="D161" i="13"/>
  <c r="D160" i="13"/>
  <c r="D159" i="13"/>
  <c r="D158" i="13"/>
  <c r="D157" i="13"/>
  <c r="D156" i="13"/>
  <c r="D155" i="13"/>
  <c r="D154" i="13"/>
  <c r="D153" i="13"/>
  <c r="D152" i="13"/>
  <c r="D151" i="13"/>
  <c r="D132" i="13"/>
  <c r="D131" i="13"/>
  <c r="D130" i="13"/>
  <c r="D129" i="13"/>
  <c r="D128" i="13"/>
  <c r="D127" i="13"/>
  <c r="D126" i="13"/>
  <c r="D125" i="13"/>
  <c r="D124" i="13"/>
  <c r="D123" i="13"/>
  <c r="D122" i="13"/>
  <c r="D121" i="13"/>
  <c r="D120" i="13"/>
  <c r="D119" i="13"/>
  <c r="D118" i="13"/>
  <c r="D117" i="13"/>
  <c r="D116" i="13"/>
  <c r="D115" i="13"/>
  <c r="D114" i="13"/>
  <c r="AL28" i="14"/>
  <c r="AM28" i="14"/>
  <c r="AK28" i="14"/>
  <c r="R66" i="13"/>
  <c r="AH27" i="14"/>
  <c r="AL27" i="14"/>
  <c r="AM27" i="14"/>
  <c r="AK27" i="14"/>
  <c r="R65" i="13"/>
  <c r="AH26" i="14"/>
  <c r="AL26" i="14"/>
  <c r="AM26" i="14"/>
  <c r="AK26" i="14"/>
  <c r="R25" i="13"/>
  <c r="AF25" i="14"/>
  <c r="R46" i="13"/>
  <c r="AG25" i="14"/>
  <c r="R64" i="13"/>
  <c r="AH25" i="14"/>
  <c r="AL25" i="14"/>
  <c r="AM25" i="14"/>
  <c r="AK25" i="14"/>
  <c r="R24" i="13"/>
  <c r="AF24" i="14"/>
  <c r="R45" i="13"/>
  <c r="AG24" i="14"/>
  <c r="R109" i="13"/>
  <c r="AJ24" i="14"/>
  <c r="R63" i="13"/>
  <c r="AH24" i="14"/>
  <c r="AL24" i="14"/>
  <c r="AM24" i="14"/>
  <c r="AK24" i="14"/>
  <c r="R23" i="13"/>
  <c r="AF23" i="14"/>
  <c r="R44" i="13"/>
  <c r="AG23" i="14"/>
  <c r="R108" i="13"/>
  <c r="AJ23" i="14"/>
  <c r="R62" i="13"/>
  <c r="AH23" i="14"/>
  <c r="R84" i="13"/>
  <c r="AI23" i="14"/>
  <c r="AL23" i="14"/>
  <c r="AM23" i="14"/>
  <c r="AK23" i="14"/>
  <c r="R22" i="13"/>
  <c r="AF22" i="14"/>
  <c r="R43" i="13"/>
  <c r="AG22" i="14"/>
  <c r="R107" i="13"/>
  <c r="AJ22" i="14"/>
  <c r="R61" i="13"/>
  <c r="AH22" i="14"/>
  <c r="R83" i="13"/>
  <c r="AI22" i="14"/>
  <c r="AL22" i="14"/>
  <c r="AM22" i="14"/>
  <c r="AK22" i="14"/>
  <c r="R21" i="13"/>
  <c r="AF21" i="14"/>
  <c r="R42" i="13"/>
  <c r="AG21" i="14"/>
  <c r="R106" i="13"/>
  <c r="AJ21" i="14"/>
  <c r="R60" i="13"/>
  <c r="AH21" i="14"/>
  <c r="R82" i="13"/>
  <c r="AI21" i="14"/>
  <c r="AL21" i="14"/>
  <c r="AM21" i="14"/>
  <c r="AK21" i="14"/>
  <c r="R20" i="13"/>
  <c r="AF20" i="14"/>
  <c r="R41" i="13"/>
  <c r="AG20" i="14"/>
  <c r="R105" i="13"/>
  <c r="AJ20" i="14"/>
  <c r="R59" i="13"/>
  <c r="AH20" i="14"/>
  <c r="R81" i="13"/>
  <c r="AI20" i="14"/>
  <c r="AL20" i="14"/>
  <c r="AM20" i="14"/>
  <c r="AK20" i="14"/>
  <c r="R19" i="13"/>
  <c r="AF19" i="14"/>
  <c r="R40" i="13"/>
  <c r="AG19" i="14"/>
  <c r="R104" i="13"/>
  <c r="AJ19" i="14"/>
  <c r="R58" i="13"/>
  <c r="AH19" i="14"/>
  <c r="R80" i="13"/>
  <c r="AI19" i="14"/>
  <c r="AL19" i="14"/>
  <c r="AM19" i="14"/>
  <c r="AK19" i="14"/>
  <c r="R18" i="13"/>
  <c r="AF18" i="14"/>
  <c r="R39" i="13"/>
  <c r="AG18" i="14"/>
  <c r="R103" i="13"/>
  <c r="AJ18" i="14"/>
  <c r="R57" i="13"/>
  <c r="AH18" i="14"/>
  <c r="R79" i="13"/>
  <c r="AI18" i="14"/>
  <c r="AL18" i="14"/>
  <c r="AM18" i="14"/>
  <c r="AK18" i="14"/>
  <c r="R17" i="13"/>
  <c r="AF17" i="14"/>
  <c r="R38" i="13"/>
  <c r="AG17" i="14"/>
  <c r="R102" i="13"/>
  <c r="AJ17" i="14"/>
  <c r="R56" i="13"/>
  <c r="AH17" i="14"/>
  <c r="R78" i="13"/>
  <c r="AI17" i="14"/>
  <c r="AL17" i="14"/>
  <c r="AM17" i="14"/>
  <c r="AK17" i="14"/>
  <c r="R16" i="13"/>
  <c r="AF16" i="14"/>
  <c r="R37" i="13"/>
  <c r="AG16" i="14"/>
  <c r="R101" i="13"/>
  <c r="AJ16" i="14"/>
  <c r="R55" i="13"/>
  <c r="AH16" i="14"/>
  <c r="R77" i="13"/>
  <c r="AI16" i="14"/>
  <c r="AL16" i="14"/>
  <c r="AM16" i="14"/>
  <c r="AK16" i="14"/>
  <c r="R15" i="13"/>
  <c r="AF15" i="14"/>
  <c r="R36" i="13"/>
  <c r="AG15" i="14"/>
  <c r="R100" i="13"/>
  <c r="AJ15" i="14"/>
  <c r="R54" i="13"/>
  <c r="AH15" i="14"/>
  <c r="R76" i="13"/>
  <c r="AI15" i="14"/>
  <c r="AL15" i="14"/>
  <c r="AM15" i="14"/>
  <c r="AK15" i="14"/>
  <c r="R14" i="13"/>
  <c r="AF14" i="14"/>
  <c r="R35" i="13"/>
  <c r="AG14" i="14"/>
  <c r="R99" i="13"/>
  <c r="AJ14" i="14"/>
  <c r="R53" i="13"/>
  <c r="AH14" i="14"/>
  <c r="R75" i="13"/>
  <c r="AI14" i="14"/>
  <c r="AL14" i="14"/>
  <c r="AM14" i="14"/>
  <c r="AK14" i="14"/>
  <c r="R13" i="13"/>
  <c r="AF13" i="14"/>
  <c r="R34" i="13"/>
  <c r="AG13" i="14"/>
  <c r="R98" i="13"/>
  <c r="AJ13" i="14"/>
  <c r="R52" i="13"/>
  <c r="AH13" i="14"/>
  <c r="R74" i="13"/>
  <c r="AI13" i="14"/>
  <c r="AL13" i="14"/>
  <c r="AM13" i="14"/>
  <c r="AK13" i="14"/>
  <c r="R12" i="13"/>
  <c r="AF12" i="14"/>
  <c r="R33" i="13"/>
  <c r="AG12" i="14"/>
  <c r="R97" i="13"/>
  <c r="AJ12" i="14"/>
  <c r="R51" i="13"/>
  <c r="AH12" i="14"/>
  <c r="R73" i="13"/>
  <c r="AI12" i="14"/>
  <c r="AL12" i="14"/>
  <c r="AM12" i="14"/>
  <c r="AK12" i="14"/>
  <c r="R11" i="13"/>
  <c r="AF11" i="14"/>
  <c r="R32" i="13"/>
  <c r="AG11" i="14"/>
  <c r="R96" i="13"/>
  <c r="AJ11" i="14"/>
  <c r="R50" i="13"/>
  <c r="AH11" i="14"/>
  <c r="R72" i="13"/>
  <c r="AI11" i="14"/>
  <c r="AL11" i="14"/>
  <c r="AM11" i="14"/>
  <c r="AK11" i="14"/>
  <c r="R10" i="13"/>
  <c r="AF10" i="14"/>
  <c r="R31" i="13"/>
  <c r="AG10" i="14"/>
  <c r="R95" i="13"/>
  <c r="AJ10" i="14"/>
  <c r="R49" i="13"/>
  <c r="AH10" i="14"/>
  <c r="R71" i="13"/>
  <c r="AI10" i="14"/>
  <c r="AL10" i="14"/>
  <c r="AM10" i="14"/>
  <c r="AK10" i="14"/>
  <c r="R9" i="13"/>
  <c r="AF9" i="14"/>
  <c r="R30" i="13"/>
  <c r="AG9" i="14"/>
  <c r="R94" i="13"/>
  <c r="AJ9" i="14"/>
  <c r="R48" i="13"/>
  <c r="AH9" i="14"/>
  <c r="R70" i="13"/>
  <c r="AI9" i="14"/>
  <c r="AL9" i="14"/>
  <c r="AM9" i="14"/>
  <c r="AK9" i="14"/>
  <c r="R8" i="13"/>
  <c r="AF8" i="14"/>
  <c r="R29" i="13"/>
  <c r="AG8" i="14"/>
  <c r="R93" i="13"/>
  <c r="AJ8" i="14"/>
  <c r="AL8" i="14"/>
  <c r="AM8" i="14"/>
  <c r="AK8" i="14"/>
  <c r="R7" i="13"/>
  <c r="AF7" i="14"/>
  <c r="R28" i="13"/>
  <c r="AG7" i="14"/>
  <c r="R92" i="13"/>
  <c r="AJ7" i="14"/>
  <c r="AL7" i="14"/>
  <c r="AM7" i="14"/>
  <c r="AK7" i="14"/>
  <c r="N49" i="13"/>
  <c r="W28" i="14"/>
  <c r="AB28" i="14"/>
  <c r="AC28" i="14"/>
  <c r="AA28" i="14"/>
  <c r="N27" i="13"/>
  <c r="V27" i="14"/>
  <c r="N48" i="13"/>
  <c r="W27" i="14"/>
  <c r="N112" i="13"/>
  <c r="Z27" i="14"/>
  <c r="AB27" i="14"/>
  <c r="AC27" i="14"/>
  <c r="AA27" i="14"/>
  <c r="N26" i="13"/>
  <c r="V26" i="14"/>
  <c r="N47" i="13"/>
  <c r="W26" i="14"/>
  <c r="N111" i="13"/>
  <c r="Z26" i="14"/>
  <c r="AB26" i="14"/>
  <c r="AC26" i="14"/>
  <c r="AA26" i="14"/>
  <c r="N25" i="13"/>
  <c r="V25" i="14"/>
  <c r="N46" i="13"/>
  <c r="W25" i="14"/>
  <c r="N110" i="13"/>
  <c r="Z25" i="14"/>
  <c r="N87" i="13"/>
  <c r="Y25" i="14"/>
  <c r="AB25" i="14"/>
  <c r="AC25" i="14"/>
  <c r="AA25" i="14"/>
  <c r="N24" i="13"/>
  <c r="V24" i="14"/>
  <c r="N45" i="13"/>
  <c r="W24" i="14"/>
  <c r="N109" i="13"/>
  <c r="Z24" i="14"/>
  <c r="N64" i="13"/>
  <c r="X24" i="14"/>
  <c r="N86" i="13"/>
  <c r="Y24" i="14"/>
  <c r="AB24" i="14"/>
  <c r="AC24" i="14"/>
  <c r="AA24" i="14"/>
  <c r="N23" i="13"/>
  <c r="V23" i="14"/>
  <c r="N44" i="13"/>
  <c r="W23" i="14"/>
  <c r="N108" i="13"/>
  <c r="Z23" i="14"/>
  <c r="N63" i="13"/>
  <c r="X23" i="14"/>
  <c r="N85" i="13"/>
  <c r="Y23" i="14"/>
  <c r="AB23" i="14"/>
  <c r="AC23" i="14"/>
  <c r="AA23" i="14"/>
  <c r="N22" i="13"/>
  <c r="V22" i="14"/>
  <c r="N43" i="13"/>
  <c r="W22" i="14"/>
  <c r="N107" i="13"/>
  <c r="Z22" i="14"/>
  <c r="N62" i="13"/>
  <c r="X22" i="14"/>
  <c r="N84" i="13"/>
  <c r="Y22" i="14"/>
  <c r="AB22" i="14"/>
  <c r="AC22" i="14"/>
  <c r="AA22" i="14"/>
  <c r="N21" i="13"/>
  <c r="V21" i="14"/>
  <c r="N42" i="13"/>
  <c r="W21" i="14"/>
  <c r="N106" i="13"/>
  <c r="Z21" i="14"/>
  <c r="N61" i="13"/>
  <c r="X21" i="14"/>
  <c r="N83" i="13"/>
  <c r="Y21" i="14"/>
  <c r="AB21" i="14"/>
  <c r="AC21" i="14"/>
  <c r="AA21" i="14"/>
  <c r="N20" i="13"/>
  <c r="V20" i="14"/>
  <c r="N41" i="13"/>
  <c r="W20" i="14"/>
  <c r="N105" i="13"/>
  <c r="Z20" i="14"/>
  <c r="N60" i="13"/>
  <c r="X20" i="14"/>
  <c r="N82" i="13"/>
  <c r="Y20" i="14"/>
  <c r="AB20" i="14"/>
  <c r="AC20" i="14"/>
  <c r="AA20" i="14"/>
  <c r="N19" i="13"/>
  <c r="V19" i="14"/>
  <c r="N40" i="13"/>
  <c r="W19" i="14"/>
  <c r="N104" i="13"/>
  <c r="Z19" i="14"/>
  <c r="N59" i="13"/>
  <c r="X19" i="14"/>
  <c r="N81" i="13"/>
  <c r="Y19" i="14"/>
  <c r="AB19" i="14"/>
  <c r="AC19" i="14"/>
  <c r="AA19" i="14"/>
  <c r="N18" i="13"/>
  <c r="V18" i="14"/>
  <c r="N39" i="13"/>
  <c r="W18" i="14"/>
  <c r="N103" i="13"/>
  <c r="Z18" i="14"/>
  <c r="N58" i="13"/>
  <c r="X18" i="14"/>
  <c r="N80" i="13"/>
  <c r="Y18" i="14"/>
  <c r="AB18" i="14"/>
  <c r="AC18" i="14"/>
  <c r="AA18" i="14"/>
  <c r="N17" i="13"/>
  <c r="V17" i="14"/>
  <c r="N38" i="13"/>
  <c r="W17" i="14"/>
  <c r="N102" i="13"/>
  <c r="Z17" i="14"/>
  <c r="N57" i="13"/>
  <c r="X17" i="14"/>
  <c r="N79" i="13"/>
  <c r="Y17" i="14"/>
  <c r="AB17" i="14"/>
  <c r="AC17" i="14"/>
  <c r="AA17" i="14"/>
  <c r="N16" i="13"/>
  <c r="V16" i="14"/>
  <c r="N37" i="13"/>
  <c r="W16" i="14"/>
  <c r="N101" i="13"/>
  <c r="Z16" i="14"/>
  <c r="N56" i="13"/>
  <c r="X16" i="14"/>
  <c r="N78" i="13"/>
  <c r="Y16" i="14"/>
  <c r="AB16" i="14"/>
  <c r="AC16" i="14"/>
  <c r="AA16" i="14"/>
  <c r="N15" i="13"/>
  <c r="V15" i="14"/>
  <c r="N36" i="13"/>
  <c r="W15" i="14"/>
  <c r="N100" i="13"/>
  <c r="Z15" i="14"/>
  <c r="N55" i="13"/>
  <c r="X15" i="14"/>
  <c r="N77" i="13"/>
  <c r="Y15" i="14"/>
  <c r="AB15" i="14"/>
  <c r="AC15" i="14"/>
  <c r="AA15" i="14"/>
  <c r="N14" i="13"/>
  <c r="V14" i="14"/>
  <c r="N35" i="13"/>
  <c r="W14" i="14"/>
  <c r="N99" i="13"/>
  <c r="Z14" i="14"/>
  <c r="N54" i="13"/>
  <c r="X14" i="14"/>
  <c r="N76" i="13"/>
  <c r="Y14" i="14"/>
  <c r="AB14" i="14"/>
  <c r="AC14" i="14"/>
  <c r="AA14" i="14"/>
  <c r="N13" i="13"/>
  <c r="V13" i="14"/>
  <c r="N34" i="13"/>
  <c r="W13" i="14"/>
  <c r="N98" i="13"/>
  <c r="Z13" i="14"/>
  <c r="N53" i="13"/>
  <c r="X13" i="14"/>
  <c r="N75" i="13"/>
  <c r="Y13" i="14"/>
  <c r="AB13" i="14"/>
  <c r="AC13" i="14"/>
  <c r="AA13" i="14"/>
  <c r="N12" i="13"/>
  <c r="V12" i="14"/>
  <c r="N33" i="13"/>
  <c r="W12" i="14"/>
  <c r="N97" i="13"/>
  <c r="Z12" i="14"/>
  <c r="N52" i="13"/>
  <c r="X12" i="14"/>
  <c r="N74" i="13"/>
  <c r="Y12" i="14"/>
  <c r="AB12" i="14"/>
  <c r="AC12" i="14"/>
  <c r="AA12" i="14"/>
  <c r="N11" i="13"/>
  <c r="V11" i="14"/>
  <c r="N32" i="13"/>
  <c r="W11" i="14"/>
  <c r="N96" i="13"/>
  <c r="Z11" i="14"/>
  <c r="N51" i="13"/>
  <c r="X11" i="14"/>
  <c r="N73" i="13"/>
  <c r="Y11" i="14"/>
  <c r="AB11" i="14"/>
  <c r="AC11" i="14"/>
  <c r="AA11" i="14"/>
  <c r="N10" i="13"/>
  <c r="V10" i="14"/>
  <c r="N31" i="13"/>
  <c r="W10" i="14"/>
  <c r="N95" i="13"/>
  <c r="Z10" i="14"/>
  <c r="N50" i="13"/>
  <c r="X10" i="14"/>
  <c r="N72" i="13"/>
  <c r="Y10" i="14"/>
  <c r="AB10" i="14"/>
  <c r="AC10" i="14"/>
  <c r="AA10" i="14"/>
  <c r="N9" i="13"/>
  <c r="V9" i="14"/>
  <c r="N30" i="13"/>
  <c r="W9" i="14"/>
  <c r="N94" i="13"/>
  <c r="Z9" i="14"/>
  <c r="X9" i="14"/>
  <c r="N71" i="13"/>
  <c r="Y9" i="14"/>
  <c r="AB9" i="14"/>
  <c r="AC9" i="14"/>
  <c r="AA9" i="14"/>
  <c r="N8" i="13"/>
  <c r="V8" i="14"/>
  <c r="N29" i="13"/>
  <c r="W8" i="14"/>
  <c r="N93" i="13"/>
  <c r="Z8" i="14"/>
  <c r="X8" i="14"/>
  <c r="N70" i="13"/>
  <c r="Y8" i="14"/>
  <c r="AB8" i="14"/>
  <c r="AC8" i="14"/>
  <c r="AA8" i="14"/>
  <c r="N7" i="13"/>
  <c r="V7" i="14"/>
  <c r="N28" i="13"/>
  <c r="W7" i="14"/>
  <c r="N92" i="13"/>
  <c r="Z7" i="14"/>
  <c r="AB7" i="14"/>
  <c r="AC7" i="14"/>
  <c r="AA7" i="14"/>
  <c r="J69" i="13"/>
  <c r="N30" i="14"/>
  <c r="J113" i="13"/>
  <c r="P30" i="14"/>
  <c r="R30" i="14"/>
  <c r="S30" i="14"/>
  <c r="Q30" i="14"/>
  <c r="J68" i="13"/>
  <c r="N29" i="14"/>
  <c r="J112" i="13"/>
  <c r="P29" i="14"/>
  <c r="R29" i="14"/>
  <c r="S29" i="14"/>
  <c r="Q29" i="14"/>
  <c r="J26" i="13"/>
  <c r="L28" i="14"/>
  <c r="J67" i="13"/>
  <c r="N28" i="14"/>
  <c r="J111" i="13"/>
  <c r="P28" i="14"/>
  <c r="R28" i="14"/>
  <c r="S28" i="14"/>
  <c r="Q28" i="14"/>
  <c r="J25" i="13"/>
  <c r="L27" i="14"/>
  <c r="J66" i="13"/>
  <c r="N27" i="14"/>
  <c r="J110" i="13"/>
  <c r="P27" i="14"/>
  <c r="R27" i="14"/>
  <c r="S27" i="14"/>
  <c r="Q27" i="14"/>
  <c r="J24" i="13"/>
  <c r="L26" i="14"/>
  <c r="J45" i="13"/>
  <c r="M26" i="14"/>
  <c r="J65" i="13"/>
  <c r="N26" i="14"/>
  <c r="J109" i="13"/>
  <c r="P26" i="14"/>
  <c r="R26" i="14"/>
  <c r="S26" i="14"/>
  <c r="Q26" i="14"/>
  <c r="J23" i="13"/>
  <c r="L25" i="14"/>
  <c r="J44" i="13"/>
  <c r="M25" i="14"/>
  <c r="J64" i="13"/>
  <c r="N25" i="14"/>
  <c r="J108" i="13"/>
  <c r="P25" i="14"/>
  <c r="R25" i="14"/>
  <c r="S25" i="14"/>
  <c r="Q25" i="14"/>
  <c r="J22" i="13"/>
  <c r="L24" i="14"/>
  <c r="J43" i="13"/>
  <c r="M24" i="14"/>
  <c r="J63" i="13"/>
  <c r="N24" i="14"/>
  <c r="J107" i="13"/>
  <c r="P24" i="14"/>
  <c r="R24" i="14"/>
  <c r="S24" i="14"/>
  <c r="Q24" i="14"/>
  <c r="J21" i="13"/>
  <c r="L23" i="14"/>
  <c r="J42" i="13"/>
  <c r="M23" i="14"/>
  <c r="J62" i="13"/>
  <c r="N23" i="14"/>
  <c r="J106" i="13"/>
  <c r="P23" i="14"/>
  <c r="R23" i="14"/>
  <c r="S23" i="14"/>
  <c r="Q23" i="14"/>
  <c r="J20" i="13"/>
  <c r="L22" i="14"/>
  <c r="J41" i="13"/>
  <c r="M22" i="14"/>
  <c r="J61" i="13"/>
  <c r="N22" i="14"/>
  <c r="J105" i="13"/>
  <c r="P22" i="14"/>
  <c r="R22" i="14"/>
  <c r="S22" i="14"/>
  <c r="Q22" i="14"/>
  <c r="J19" i="13"/>
  <c r="L21" i="14"/>
  <c r="J40" i="13"/>
  <c r="M21" i="14"/>
  <c r="J60" i="13"/>
  <c r="N21" i="14"/>
  <c r="J82" i="13"/>
  <c r="O21" i="14"/>
  <c r="J104" i="13"/>
  <c r="P21" i="14"/>
  <c r="R21" i="14"/>
  <c r="S21" i="14"/>
  <c r="Q21" i="14"/>
  <c r="J18" i="13"/>
  <c r="L20" i="14"/>
  <c r="J39" i="13"/>
  <c r="M20" i="14"/>
  <c r="J59" i="13"/>
  <c r="N20" i="14"/>
  <c r="J81" i="13"/>
  <c r="O20" i="14"/>
  <c r="J103" i="13"/>
  <c r="P20" i="14"/>
  <c r="R20" i="14"/>
  <c r="S20" i="14"/>
  <c r="Q20" i="14"/>
  <c r="J17" i="13"/>
  <c r="L19" i="14"/>
  <c r="J38" i="13"/>
  <c r="M19" i="14"/>
  <c r="J58" i="13"/>
  <c r="N19" i="14"/>
  <c r="J80" i="13"/>
  <c r="O19" i="14"/>
  <c r="J102" i="13"/>
  <c r="P19" i="14"/>
  <c r="R19" i="14"/>
  <c r="S19" i="14"/>
  <c r="Q19" i="14"/>
  <c r="J16" i="13"/>
  <c r="L18" i="14"/>
  <c r="J37" i="13"/>
  <c r="M18" i="14"/>
  <c r="J57" i="13"/>
  <c r="N18" i="14"/>
  <c r="J79" i="13"/>
  <c r="O18" i="14"/>
  <c r="J101" i="13"/>
  <c r="P18" i="14"/>
  <c r="R18" i="14"/>
  <c r="S18" i="14"/>
  <c r="Q18" i="14"/>
  <c r="J15" i="13"/>
  <c r="L17" i="14"/>
  <c r="J36" i="13"/>
  <c r="M17" i="14"/>
  <c r="J56" i="13"/>
  <c r="N17" i="14"/>
  <c r="J78" i="13"/>
  <c r="O17" i="14"/>
  <c r="J100" i="13"/>
  <c r="P17" i="14"/>
  <c r="R17" i="14"/>
  <c r="S17" i="14"/>
  <c r="Q17" i="14"/>
  <c r="J14" i="13"/>
  <c r="L16" i="14"/>
  <c r="J35" i="13"/>
  <c r="M16" i="14"/>
  <c r="J55" i="13"/>
  <c r="N16" i="14"/>
  <c r="J77" i="13"/>
  <c r="O16" i="14"/>
  <c r="J99" i="13"/>
  <c r="P16" i="14"/>
  <c r="R16" i="14"/>
  <c r="S16" i="14"/>
  <c r="Q16" i="14"/>
  <c r="J13" i="13"/>
  <c r="L15" i="14"/>
  <c r="J34" i="13"/>
  <c r="M15" i="14"/>
  <c r="J54" i="13"/>
  <c r="N15" i="14"/>
  <c r="J76" i="13"/>
  <c r="O15" i="14"/>
  <c r="J98" i="13"/>
  <c r="P15" i="14"/>
  <c r="R15" i="14"/>
  <c r="S15" i="14"/>
  <c r="Q15" i="14"/>
  <c r="J12" i="13"/>
  <c r="L14" i="14"/>
  <c r="J33" i="13"/>
  <c r="M14" i="14"/>
  <c r="J53" i="13"/>
  <c r="N14" i="14"/>
  <c r="J75" i="13"/>
  <c r="O14" i="14"/>
  <c r="J97" i="13"/>
  <c r="P14" i="14"/>
  <c r="R14" i="14"/>
  <c r="S14" i="14"/>
  <c r="Q14" i="14"/>
  <c r="J11" i="13"/>
  <c r="L13" i="14"/>
  <c r="J32" i="13"/>
  <c r="M13" i="14"/>
  <c r="J52" i="13"/>
  <c r="N13" i="14"/>
  <c r="J74" i="13"/>
  <c r="O13" i="14"/>
  <c r="J96" i="13"/>
  <c r="P13" i="14"/>
  <c r="R13" i="14"/>
  <c r="S13" i="14"/>
  <c r="Q13" i="14"/>
  <c r="J10" i="13"/>
  <c r="L12" i="14"/>
  <c r="J31" i="13"/>
  <c r="M12" i="14"/>
  <c r="J51" i="13"/>
  <c r="N12" i="14"/>
  <c r="J73" i="13"/>
  <c r="O12" i="14"/>
  <c r="J95" i="13"/>
  <c r="P12" i="14"/>
  <c r="R12" i="14"/>
  <c r="S12" i="14"/>
  <c r="Q12" i="14"/>
  <c r="J9" i="13"/>
  <c r="L11" i="14"/>
  <c r="J30" i="13"/>
  <c r="M11" i="14"/>
  <c r="J50" i="13"/>
  <c r="N11" i="14"/>
  <c r="J72" i="13"/>
  <c r="O11" i="14"/>
  <c r="J94" i="13"/>
  <c r="P11" i="14"/>
  <c r="R11" i="14"/>
  <c r="S11" i="14"/>
  <c r="Q11" i="14"/>
  <c r="J8" i="13"/>
  <c r="L10" i="14"/>
  <c r="J29" i="13"/>
  <c r="M10" i="14"/>
  <c r="J49" i="13"/>
  <c r="N10" i="14"/>
  <c r="J71" i="13"/>
  <c r="O10" i="14"/>
  <c r="J93" i="13"/>
  <c r="P10" i="14"/>
  <c r="R10" i="14"/>
  <c r="S10" i="14"/>
  <c r="Q10" i="14"/>
  <c r="J7" i="13"/>
  <c r="L9" i="14"/>
  <c r="J28" i="13"/>
  <c r="M9" i="14"/>
  <c r="J48" i="13"/>
  <c r="N9" i="14"/>
  <c r="J70" i="13"/>
  <c r="O9" i="14"/>
  <c r="J92" i="13"/>
  <c r="P9" i="14"/>
  <c r="R9" i="14"/>
  <c r="S9" i="14"/>
  <c r="Q9" i="14"/>
  <c r="F8" i="13"/>
  <c r="B10" i="14"/>
  <c r="F29" i="13"/>
  <c r="C10" i="14"/>
  <c r="F49" i="13"/>
  <c r="D10" i="14"/>
  <c r="F71" i="13"/>
  <c r="E10" i="14"/>
  <c r="F93" i="13"/>
  <c r="F10" i="14"/>
  <c r="H10" i="14"/>
  <c r="I10" i="14"/>
  <c r="F9" i="13"/>
  <c r="B11" i="14"/>
  <c r="F30" i="13"/>
  <c r="C11" i="14"/>
  <c r="F50" i="13"/>
  <c r="D11" i="14"/>
  <c r="F72" i="13"/>
  <c r="E11" i="14"/>
  <c r="F94" i="13"/>
  <c r="F11" i="14"/>
  <c r="H11" i="14"/>
  <c r="I11" i="14"/>
  <c r="F10" i="13"/>
  <c r="B12" i="14"/>
  <c r="F31" i="13"/>
  <c r="C12" i="14"/>
  <c r="F51" i="13"/>
  <c r="D12" i="14"/>
  <c r="F73" i="13"/>
  <c r="E12" i="14"/>
  <c r="F95" i="13"/>
  <c r="F12" i="14"/>
  <c r="H12" i="14"/>
  <c r="I12" i="14"/>
  <c r="F11" i="13"/>
  <c r="B13" i="14"/>
  <c r="F32" i="13"/>
  <c r="C13" i="14"/>
  <c r="F52" i="13"/>
  <c r="D13" i="14"/>
  <c r="F74" i="13"/>
  <c r="E13" i="14"/>
  <c r="F96" i="13"/>
  <c r="F13" i="14"/>
  <c r="H13" i="14"/>
  <c r="I13" i="14"/>
  <c r="F12" i="13"/>
  <c r="B14" i="14"/>
  <c r="F33" i="13"/>
  <c r="C14" i="14"/>
  <c r="F53" i="13"/>
  <c r="D14" i="14"/>
  <c r="F75" i="13"/>
  <c r="E14" i="14"/>
  <c r="F97" i="13"/>
  <c r="F14" i="14"/>
  <c r="H14" i="14"/>
  <c r="I14" i="14"/>
  <c r="F13" i="13"/>
  <c r="B15" i="14"/>
  <c r="F34" i="13"/>
  <c r="C15" i="14"/>
  <c r="F54" i="13"/>
  <c r="D15" i="14"/>
  <c r="F76" i="13"/>
  <c r="E15" i="14"/>
  <c r="F98" i="13"/>
  <c r="F15" i="14"/>
  <c r="H15" i="14"/>
  <c r="I15" i="14"/>
  <c r="F14" i="13"/>
  <c r="B16" i="14"/>
  <c r="F35" i="13"/>
  <c r="C16" i="14"/>
  <c r="F55" i="13"/>
  <c r="D16" i="14"/>
  <c r="F77" i="13"/>
  <c r="E16" i="14"/>
  <c r="F99" i="13"/>
  <c r="F16" i="14"/>
  <c r="H16" i="14"/>
  <c r="I16" i="14"/>
  <c r="F15" i="13"/>
  <c r="B17" i="14"/>
  <c r="F36" i="13"/>
  <c r="C17" i="14"/>
  <c r="F56" i="13"/>
  <c r="D17" i="14"/>
  <c r="F78" i="13"/>
  <c r="E17" i="14"/>
  <c r="F100" i="13"/>
  <c r="F17" i="14"/>
  <c r="H17" i="14"/>
  <c r="I17" i="14"/>
  <c r="F16" i="13"/>
  <c r="B18" i="14"/>
  <c r="F37" i="13"/>
  <c r="C18" i="14"/>
  <c r="F57" i="13"/>
  <c r="D18" i="14"/>
  <c r="F79" i="13"/>
  <c r="E18" i="14"/>
  <c r="F101" i="13"/>
  <c r="F18" i="14"/>
  <c r="H18" i="14"/>
  <c r="I18" i="14"/>
  <c r="F17" i="13"/>
  <c r="B19" i="14"/>
  <c r="F38" i="13"/>
  <c r="C19" i="14"/>
  <c r="F58" i="13"/>
  <c r="D19" i="14"/>
  <c r="F80" i="13"/>
  <c r="E19" i="14"/>
  <c r="F102" i="13"/>
  <c r="F19" i="14"/>
  <c r="H19" i="14"/>
  <c r="I19" i="14"/>
  <c r="F18" i="13"/>
  <c r="B20" i="14"/>
  <c r="F39" i="13"/>
  <c r="C20" i="14"/>
  <c r="F59" i="13"/>
  <c r="D20" i="14"/>
  <c r="F81" i="13"/>
  <c r="E20" i="14"/>
  <c r="F103" i="13"/>
  <c r="F20" i="14"/>
  <c r="H20" i="14"/>
  <c r="I20" i="14"/>
  <c r="F19" i="13"/>
  <c r="B21" i="14"/>
  <c r="F40" i="13"/>
  <c r="C21" i="14"/>
  <c r="F60" i="13"/>
  <c r="D21" i="14"/>
  <c r="F82" i="13"/>
  <c r="E21" i="14"/>
  <c r="F104" i="13"/>
  <c r="F21" i="14"/>
  <c r="H21" i="14"/>
  <c r="I21" i="14"/>
  <c r="F20" i="13"/>
  <c r="B22" i="14"/>
  <c r="F41" i="13"/>
  <c r="C22" i="14"/>
  <c r="F61" i="13"/>
  <c r="D22" i="14"/>
  <c r="F83" i="13"/>
  <c r="E22" i="14"/>
  <c r="F105" i="13"/>
  <c r="F22" i="14"/>
  <c r="H22" i="14"/>
  <c r="I22" i="14"/>
  <c r="F21" i="13"/>
  <c r="B23" i="14"/>
  <c r="F42" i="13"/>
  <c r="C23" i="14"/>
  <c r="F62" i="13"/>
  <c r="D23" i="14"/>
  <c r="F84" i="13"/>
  <c r="E23" i="14"/>
  <c r="F106" i="13"/>
  <c r="F23" i="14"/>
  <c r="H23" i="14"/>
  <c r="I23" i="14"/>
  <c r="F22" i="13"/>
  <c r="B24" i="14"/>
  <c r="F43" i="13"/>
  <c r="C24" i="14"/>
  <c r="F63" i="13"/>
  <c r="D24" i="14"/>
  <c r="F85" i="13"/>
  <c r="E24" i="14"/>
  <c r="F107" i="13"/>
  <c r="F24" i="14"/>
  <c r="H24" i="14"/>
  <c r="I24" i="14"/>
  <c r="F23" i="13"/>
  <c r="B25" i="14"/>
  <c r="F44" i="13"/>
  <c r="C25" i="14"/>
  <c r="F64" i="13"/>
  <c r="D25" i="14"/>
  <c r="F86" i="13"/>
  <c r="E25" i="14"/>
  <c r="F108" i="13"/>
  <c r="F25" i="14"/>
  <c r="H25" i="14"/>
  <c r="I25" i="14"/>
  <c r="F24" i="13"/>
  <c r="B26" i="14"/>
  <c r="F45" i="13"/>
  <c r="C26" i="14"/>
  <c r="F65" i="13"/>
  <c r="D26" i="14"/>
  <c r="F87" i="13"/>
  <c r="E26" i="14"/>
  <c r="F109" i="13"/>
  <c r="F26" i="14"/>
  <c r="H26" i="14"/>
  <c r="I26" i="14"/>
  <c r="F66" i="13"/>
  <c r="D27" i="14"/>
  <c r="F88" i="13"/>
  <c r="E27" i="14"/>
  <c r="F110" i="13"/>
  <c r="F27" i="14"/>
  <c r="H27" i="14"/>
  <c r="I27" i="14"/>
  <c r="F89" i="13"/>
  <c r="E28" i="14"/>
  <c r="F111" i="13"/>
  <c r="F28" i="14"/>
  <c r="H28" i="14"/>
  <c r="I28" i="14"/>
  <c r="F90" i="13"/>
  <c r="E29" i="14"/>
  <c r="F112" i="13"/>
  <c r="F29" i="14"/>
  <c r="H29" i="14"/>
  <c r="I29" i="14"/>
  <c r="F91" i="13"/>
  <c r="E30" i="14"/>
  <c r="H30" i="14"/>
  <c r="I30" i="14"/>
  <c r="F7" i="13"/>
  <c r="B9" i="14"/>
  <c r="F28" i="13"/>
  <c r="C9" i="14"/>
  <c r="F48" i="13"/>
  <c r="D9" i="14"/>
  <c r="F70" i="13"/>
  <c r="E9" i="14"/>
  <c r="F92" i="13"/>
  <c r="F9" i="14"/>
  <c r="H9" i="14"/>
  <c r="I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9" i="14"/>
  <c r="AJ6" i="14"/>
  <c r="AI6" i="14"/>
  <c r="AH6" i="14"/>
  <c r="AG6" i="14"/>
  <c r="AF6" i="14"/>
  <c r="Z6" i="14"/>
  <c r="Y6" i="14"/>
  <c r="X6" i="14"/>
  <c r="W6" i="14"/>
  <c r="V6" i="14"/>
  <c r="P6" i="14"/>
  <c r="O6" i="14"/>
  <c r="N6" i="14"/>
  <c r="M6" i="14"/>
  <c r="L6" i="14"/>
  <c r="F6" i="14"/>
  <c r="E6" i="14"/>
  <c r="D6" i="14"/>
  <c r="C6" i="14"/>
  <c r="B6" i="14"/>
  <c r="P109" i="13"/>
  <c r="P108" i="13"/>
  <c r="P107" i="13"/>
  <c r="P106" i="13"/>
  <c r="P105" i="13"/>
  <c r="P104" i="13"/>
  <c r="P103" i="13"/>
  <c r="P102" i="13"/>
  <c r="P101" i="13"/>
  <c r="P100" i="13"/>
  <c r="P99" i="13"/>
  <c r="P98" i="13"/>
  <c r="P97" i="13"/>
  <c r="P96" i="13"/>
  <c r="P95" i="13"/>
  <c r="P94" i="13"/>
  <c r="P93" i="13"/>
  <c r="P92" i="13"/>
  <c r="P84" i="13"/>
  <c r="P83" i="13"/>
  <c r="P82" i="13"/>
  <c r="P81" i="13"/>
  <c r="P80" i="13"/>
  <c r="P79" i="13"/>
  <c r="P78" i="13"/>
  <c r="P77" i="13"/>
  <c r="P76" i="13"/>
  <c r="P75" i="13"/>
  <c r="P74" i="13"/>
  <c r="P73" i="13"/>
  <c r="P72" i="13"/>
  <c r="P71" i="13"/>
  <c r="P70" i="13"/>
  <c r="P66" i="13"/>
  <c r="P65" i="13"/>
  <c r="P64" i="13"/>
  <c r="P63" i="13"/>
  <c r="P62" i="13"/>
  <c r="P61" i="13"/>
  <c r="P60" i="13"/>
  <c r="P59" i="13"/>
  <c r="P58" i="13"/>
  <c r="P57" i="13"/>
  <c r="P56" i="13"/>
  <c r="P55" i="13"/>
  <c r="P54" i="13"/>
  <c r="P53" i="13"/>
  <c r="P52" i="13"/>
  <c r="P51" i="13"/>
  <c r="P50" i="13"/>
  <c r="P49" i="13"/>
  <c r="P48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4" i="13"/>
  <c r="L63" i="13"/>
  <c r="L62" i="13"/>
  <c r="L61" i="13"/>
  <c r="L60" i="13"/>
  <c r="L59" i="13"/>
  <c r="L58" i="13"/>
  <c r="L57" i="13"/>
  <c r="L56" i="13"/>
  <c r="L55" i="13"/>
  <c r="L54" i="13"/>
  <c r="L53" i="13"/>
  <c r="L52" i="13"/>
  <c r="L51" i="13"/>
  <c r="L50" i="13"/>
  <c r="L49" i="13"/>
  <c r="L48" i="13"/>
  <c r="L46" i="13"/>
  <c r="L47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7" i="13"/>
  <c r="H68" i="13"/>
  <c r="H69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89" i="13"/>
  <c r="D90" i="13"/>
  <c r="D91" i="13"/>
  <c r="D88" i="13"/>
  <c r="D87" i="13"/>
  <c r="D86" i="13"/>
  <c r="D85" i="13"/>
  <c r="D84" i="13"/>
  <c r="D83" i="13"/>
  <c r="D82" i="13"/>
  <c r="D81" i="13"/>
  <c r="D80" i="13"/>
  <c r="D79" i="13"/>
  <c r="D78" i="13"/>
  <c r="D77" i="13"/>
  <c r="D76" i="13"/>
  <c r="D75" i="13"/>
  <c r="D74" i="13"/>
  <c r="D73" i="13"/>
  <c r="D72" i="13"/>
  <c r="D71" i="13"/>
  <c r="D70" i="13"/>
  <c r="D66" i="13"/>
  <c r="D65" i="13"/>
  <c r="D64" i="13"/>
  <c r="D63" i="13"/>
  <c r="D62" i="13"/>
  <c r="D61" i="13"/>
  <c r="D60" i="13"/>
  <c r="D59" i="13"/>
  <c r="D58" i="13"/>
  <c r="D57" i="13"/>
  <c r="D56" i="13"/>
  <c r="D55" i="13"/>
  <c r="D54" i="13"/>
  <c r="D53" i="13"/>
  <c r="D52" i="13"/>
  <c r="D51" i="13"/>
  <c r="D50" i="13"/>
  <c r="D49" i="13"/>
  <c r="D48" i="13"/>
  <c r="D45" i="13"/>
  <c r="D44" i="13"/>
  <c r="D43" i="13"/>
  <c r="D42" i="13"/>
  <c r="D41" i="13"/>
  <c r="D40" i="13"/>
  <c r="D39" i="13"/>
  <c r="D38" i="13"/>
  <c r="D37" i="13"/>
  <c r="D36" i="13"/>
  <c r="D35" i="13"/>
  <c r="D34" i="13"/>
  <c r="D33" i="13"/>
  <c r="D32" i="13"/>
  <c r="D31" i="13"/>
  <c r="D30" i="13"/>
  <c r="D29" i="13"/>
  <c r="D28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7" i="13"/>
  <c r="B8" i="7"/>
  <c r="J9" i="5"/>
  <c r="C14" i="7"/>
  <c r="C42" i="7"/>
  <c r="J42" i="7"/>
  <c r="I42" i="7"/>
  <c r="I43" i="7"/>
  <c r="F11" i="5"/>
  <c r="B15" i="7"/>
  <c r="C95" i="7"/>
  <c r="J95" i="7"/>
  <c r="F29" i="5"/>
  <c r="E15" i="7"/>
  <c r="D95" i="7"/>
  <c r="K95" i="7"/>
  <c r="F67" i="5"/>
  <c r="K15" i="7"/>
  <c r="F95" i="7"/>
  <c r="M95" i="7"/>
  <c r="E95" i="7"/>
  <c r="L95" i="7"/>
  <c r="P95" i="7"/>
  <c r="Q95" i="7"/>
  <c r="U14" i="7"/>
  <c r="F12" i="5"/>
  <c r="B16" i="7"/>
  <c r="C96" i="7"/>
  <c r="J96" i="7"/>
  <c r="F30" i="5"/>
  <c r="E16" i="7"/>
  <c r="D96" i="7"/>
  <c r="K96" i="7"/>
  <c r="F46" i="5"/>
  <c r="H16" i="7"/>
  <c r="E96" i="7"/>
  <c r="L96" i="7"/>
  <c r="F68" i="5"/>
  <c r="K16" i="7"/>
  <c r="F96" i="7"/>
  <c r="M96" i="7"/>
  <c r="P96" i="7"/>
  <c r="Q96" i="7"/>
  <c r="U15" i="7"/>
  <c r="F13" i="5"/>
  <c r="B17" i="7"/>
  <c r="C97" i="7"/>
  <c r="J97" i="7"/>
  <c r="F31" i="5"/>
  <c r="E17" i="7"/>
  <c r="D97" i="7"/>
  <c r="K97" i="7"/>
  <c r="F47" i="5"/>
  <c r="H17" i="7"/>
  <c r="E97" i="7"/>
  <c r="L97" i="7"/>
  <c r="F69" i="5"/>
  <c r="K17" i="7"/>
  <c r="F97" i="7"/>
  <c r="M97" i="7"/>
  <c r="P97" i="7"/>
  <c r="Q97" i="7"/>
  <c r="U16" i="7"/>
  <c r="F14" i="5"/>
  <c r="B18" i="7"/>
  <c r="C98" i="7"/>
  <c r="J98" i="7"/>
  <c r="F32" i="5"/>
  <c r="E18" i="7"/>
  <c r="D98" i="7"/>
  <c r="K98" i="7"/>
  <c r="F48" i="5"/>
  <c r="H18" i="7"/>
  <c r="E98" i="7"/>
  <c r="L98" i="7"/>
  <c r="F70" i="5"/>
  <c r="K18" i="7"/>
  <c r="F98" i="7"/>
  <c r="M98" i="7"/>
  <c r="P98" i="7"/>
  <c r="Q98" i="7"/>
  <c r="U17" i="7"/>
  <c r="F15" i="5"/>
  <c r="B19" i="7"/>
  <c r="C99" i="7"/>
  <c r="J99" i="7"/>
  <c r="F33" i="5"/>
  <c r="E19" i="7"/>
  <c r="D99" i="7"/>
  <c r="K99" i="7"/>
  <c r="F49" i="5"/>
  <c r="H19" i="7"/>
  <c r="E99" i="7"/>
  <c r="L99" i="7"/>
  <c r="F71" i="5"/>
  <c r="K19" i="7"/>
  <c r="F99" i="7"/>
  <c r="M99" i="7"/>
  <c r="P99" i="7"/>
  <c r="Q99" i="7"/>
  <c r="U18" i="7"/>
  <c r="F16" i="5"/>
  <c r="B20" i="7"/>
  <c r="C100" i="7"/>
  <c r="J100" i="7"/>
  <c r="F34" i="5"/>
  <c r="E20" i="7"/>
  <c r="D100" i="7"/>
  <c r="K100" i="7"/>
  <c r="F50" i="5"/>
  <c r="H20" i="7"/>
  <c r="E100" i="7"/>
  <c r="L100" i="7"/>
  <c r="F72" i="5"/>
  <c r="K20" i="7"/>
  <c r="F100" i="7"/>
  <c r="M100" i="7"/>
  <c r="P100" i="7"/>
  <c r="Q100" i="7"/>
  <c r="U19" i="7"/>
  <c r="F17" i="5"/>
  <c r="B21" i="7"/>
  <c r="C101" i="7"/>
  <c r="J101" i="7"/>
  <c r="F35" i="5"/>
  <c r="E21" i="7"/>
  <c r="D101" i="7"/>
  <c r="K101" i="7"/>
  <c r="F51" i="5"/>
  <c r="H21" i="7"/>
  <c r="E101" i="7"/>
  <c r="L101" i="7"/>
  <c r="F73" i="5"/>
  <c r="K21" i="7"/>
  <c r="F101" i="7"/>
  <c r="M101" i="7"/>
  <c r="P101" i="7"/>
  <c r="Q101" i="7"/>
  <c r="U20" i="7"/>
  <c r="F18" i="5"/>
  <c r="B22" i="7"/>
  <c r="C102" i="7"/>
  <c r="J102" i="7"/>
  <c r="F36" i="5"/>
  <c r="E22" i="7"/>
  <c r="D102" i="7"/>
  <c r="K102" i="7"/>
  <c r="F52" i="5"/>
  <c r="H22" i="7"/>
  <c r="E102" i="7"/>
  <c r="L102" i="7"/>
  <c r="F74" i="5"/>
  <c r="K22" i="7"/>
  <c r="F102" i="7"/>
  <c r="M102" i="7"/>
  <c r="P102" i="7"/>
  <c r="Q102" i="7"/>
  <c r="U21" i="7"/>
  <c r="F19" i="5"/>
  <c r="B23" i="7"/>
  <c r="C103" i="7"/>
  <c r="J103" i="7"/>
  <c r="F37" i="5"/>
  <c r="E23" i="7"/>
  <c r="D103" i="7"/>
  <c r="K103" i="7"/>
  <c r="F53" i="5"/>
  <c r="H23" i="7"/>
  <c r="E103" i="7"/>
  <c r="L103" i="7"/>
  <c r="F75" i="5"/>
  <c r="K23" i="7"/>
  <c r="F103" i="7"/>
  <c r="M103" i="7"/>
  <c r="P103" i="7"/>
  <c r="Q103" i="7"/>
  <c r="U22" i="7"/>
  <c r="F20" i="5"/>
  <c r="B24" i="7"/>
  <c r="C104" i="7"/>
  <c r="J104" i="7"/>
  <c r="F54" i="5"/>
  <c r="H24" i="7"/>
  <c r="E104" i="7"/>
  <c r="L104" i="7"/>
  <c r="F76" i="5"/>
  <c r="K24" i="7"/>
  <c r="F104" i="7"/>
  <c r="M104" i="7"/>
  <c r="D104" i="7"/>
  <c r="K104" i="7"/>
  <c r="P104" i="7"/>
  <c r="Q104" i="7"/>
  <c r="U23" i="7"/>
  <c r="F21" i="5"/>
  <c r="B25" i="7"/>
  <c r="C105" i="7"/>
  <c r="J105" i="7"/>
  <c r="F55" i="5"/>
  <c r="H25" i="7"/>
  <c r="E105" i="7"/>
  <c r="L105" i="7"/>
  <c r="F77" i="5"/>
  <c r="K25" i="7"/>
  <c r="F105" i="7"/>
  <c r="M105" i="7"/>
  <c r="D105" i="7"/>
  <c r="K105" i="7"/>
  <c r="P105" i="7"/>
  <c r="Q105" i="7"/>
  <c r="U24" i="7"/>
  <c r="F22" i="5"/>
  <c r="B26" i="7"/>
  <c r="C106" i="7"/>
  <c r="J106" i="7"/>
  <c r="F56" i="5"/>
  <c r="H26" i="7"/>
  <c r="E106" i="7"/>
  <c r="L106" i="7"/>
  <c r="F78" i="5"/>
  <c r="K26" i="7"/>
  <c r="F106" i="7"/>
  <c r="M106" i="7"/>
  <c r="D106" i="7"/>
  <c r="K106" i="7"/>
  <c r="P106" i="7"/>
  <c r="Q106" i="7"/>
  <c r="U25" i="7"/>
  <c r="F23" i="5"/>
  <c r="B27" i="7"/>
  <c r="C107" i="7"/>
  <c r="J107" i="7"/>
  <c r="F57" i="5"/>
  <c r="H27" i="7"/>
  <c r="E107" i="7"/>
  <c r="L107" i="7"/>
  <c r="F79" i="5"/>
  <c r="K27" i="7"/>
  <c r="F107" i="7"/>
  <c r="M107" i="7"/>
  <c r="D107" i="7"/>
  <c r="K107" i="7"/>
  <c r="P107" i="7"/>
  <c r="Q107" i="7"/>
  <c r="U26" i="7"/>
  <c r="F24" i="5"/>
  <c r="B28" i="7"/>
  <c r="C108" i="7"/>
  <c r="J108" i="7"/>
  <c r="F58" i="5"/>
  <c r="H28" i="7"/>
  <c r="E108" i="7"/>
  <c r="L108" i="7"/>
  <c r="F80" i="5"/>
  <c r="K28" i="7"/>
  <c r="F108" i="7"/>
  <c r="M108" i="7"/>
  <c r="D108" i="7"/>
  <c r="K108" i="7"/>
  <c r="P108" i="7"/>
  <c r="Q108" i="7"/>
  <c r="U27" i="7"/>
  <c r="F25" i="5"/>
  <c r="B29" i="7"/>
  <c r="C109" i="7"/>
  <c r="J109" i="7"/>
  <c r="F59" i="5"/>
  <c r="H29" i="7"/>
  <c r="E109" i="7"/>
  <c r="L109" i="7"/>
  <c r="F81" i="5"/>
  <c r="K29" i="7"/>
  <c r="F109" i="7"/>
  <c r="M109" i="7"/>
  <c r="D109" i="7"/>
  <c r="K109" i="7"/>
  <c r="P109" i="7"/>
  <c r="Q109" i="7"/>
  <c r="U28" i="7"/>
  <c r="F26" i="5"/>
  <c r="B30" i="7"/>
  <c r="C110" i="7"/>
  <c r="J110" i="7"/>
  <c r="F60" i="5"/>
  <c r="H30" i="7"/>
  <c r="E110" i="7"/>
  <c r="L110" i="7"/>
  <c r="F82" i="5"/>
  <c r="K30" i="7"/>
  <c r="F110" i="7"/>
  <c r="M110" i="7"/>
  <c r="D110" i="7"/>
  <c r="K110" i="7"/>
  <c r="P110" i="7"/>
  <c r="Q110" i="7"/>
  <c r="U29" i="7"/>
  <c r="F10" i="5"/>
  <c r="B14" i="7"/>
  <c r="C94" i="7"/>
  <c r="J94" i="7"/>
  <c r="F28" i="5"/>
  <c r="E14" i="7"/>
  <c r="D94" i="7"/>
  <c r="K94" i="7"/>
  <c r="F66" i="5"/>
  <c r="K14" i="7"/>
  <c r="F94" i="7"/>
  <c r="M94" i="7"/>
  <c r="E94" i="7"/>
  <c r="L94" i="7"/>
  <c r="P94" i="7"/>
  <c r="Q94" i="7"/>
  <c r="U13" i="7"/>
  <c r="F83" i="5"/>
  <c r="K31" i="7"/>
  <c r="F111" i="7"/>
  <c r="F112" i="7"/>
  <c r="O94" i="7"/>
  <c r="M112" i="7"/>
  <c r="F62" i="5"/>
  <c r="H32" i="7"/>
  <c r="E112" i="7"/>
  <c r="L112" i="7"/>
  <c r="D112" i="7"/>
  <c r="K112" i="7"/>
  <c r="C112" i="7"/>
  <c r="J112" i="7"/>
  <c r="I112" i="7"/>
  <c r="C111" i="7"/>
  <c r="J111" i="7"/>
  <c r="D111" i="7"/>
  <c r="K111" i="7"/>
  <c r="F61" i="5"/>
  <c r="H31" i="7"/>
  <c r="E111" i="7"/>
  <c r="L111" i="7"/>
  <c r="M111" i="7"/>
  <c r="P111" i="7"/>
  <c r="Q111" i="7"/>
  <c r="O111" i="7"/>
  <c r="I111" i="7"/>
  <c r="O110" i="7"/>
  <c r="I110" i="7"/>
  <c r="O109" i="7"/>
  <c r="I109" i="7"/>
  <c r="O108" i="7"/>
  <c r="I108" i="7"/>
  <c r="O107" i="7"/>
  <c r="I107" i="7"/>
  <c r="O106" i="7"/>
  <c r="I106" i="7"/>
  <c r="O105" i="7"/>
  <c r="I105" i="7"/>
  <c r="O104" i="7"/>
  <c r="I104" i="7"/>
  <c r="O103" i="7"/>
  <c r="I103" i="7"/>
  <c r="O102" i="7"/>
  <c r="I102" i="7"/>
  <c r="O101" i="7"/>
  <c r="I101" i="7"/>
  <c r="O100" i="7"/>
  <c r="I100" i="7"/>
  <c r="O99" i="7"/>
  <c r="I99" i="7"/>
  <c r="O98" i="7"/>
  <c r="I98" i="7"/>
  <c r="O97" i="7"/>
  <c r="I97" i="7"/>
  <c r="O96" i="7"/>
  <c r="I96" i="7"/>
  <c r="O95" i="7"/>
  <c r="I95" i="7"/>
  <c r="I94" i="7"/>
  <c r="J91" i="4"/>
  <c r="K91" i="4"/>
  <c r="L91" i="4"/>
  <c r="N91" i="4"/>
  <c r="O91" i="4"/>
  <c r="AD12" i="4"/>
  <c r="J92" i="4"/>
  <c r="K92" i="4"/>
  <c r="L92" i="4"/>
  <c r="N92" i="4"/>
  <c r="O92" i="4"/>
  <c r="AD13" i="4"/>
  <c r="J93" i="4"/>
  <c r="K93" i="4"/>
  <c r="L93" i="4"/>
  <c r="N93" i="4"/>
  <c r="O93" i="4"/>
  <c r="AD14" i="4"/>
  <c r="J94" i="4"/>
  <c r="K94" i="4"/>
  <c r="L94" i="4"/>
  <c r="N94" i="4"/>
  <c r="O94" i="4"/>
  <c r="AD15" i="4"/>
  <c r="J95" i="4"/>
  <c r="K95" i="4"/>
  <c r="L95" i="4"/>
  <c r="N95" i="4"/>
  <c r="O95" i="4"/>
  <c r="AD16" i="4"/>
  <c r="J96" i="4"/>
  <c r="K96" i="4"/>
  <c r="L96" i="4"/>
  <c r="N96" i="4"/>
  <c r="O96" i="4"/>
  <c r="AD17" i="4"/>
  <c r="J97" i="4"/>
  <c r="K97" i="4"/>
  <c r="L97" i="4"/>
  <c r="N97" i="4"/>
  <c r="O97" i="4"/>
  <c r="AD18" i="4"/>
  <c r="J98" i="4"/>
  <c r="K98" i="4"/>
  <c r="L98" i="4"/>
  <c r="N98" i="4"/>
  <c r="O98" i="4"/>
  <c r="AD19" i="4"/>
  <c r="J99" i="4"/>
  <c r="K99" i="4"/>
  <c r="L99" i="4"/>
  <c r="N99" i="4"/>
  <c r="O99" i="4"/>
  <c r="AD20" i="4"/>
  <c r="J100" i="4"/>
  <c r="K100" i="4"/>
  <c r="L100" i="4"/>
  <c r="N100" i="4"/>
  <c r="O100" i="4"/>
  <c r="AD21" i="4"/>
  <c r="J101" i="4"/>
  <c r="K101" i="4"/>
  <c r="L101" i="4"/>
  <c r="N101" i="4"/>
  <c r="O101" i="4"/>
  <c r="AD22" i="4"/>
  <c r="J102" i="4"/>
  <c r="K102" i="4"/>
  <c r="L102" i="4"/>
  <c r="N102" i="4"/>
  <c r="O102" i="4"/>
  <c r="AD23" i="4"/>
  <c r="J103" i="4"/>
  <c r="K103" i="4"/>
  <c r="L103" i="4"/>
  <c r="N103" i="4"/>
  <c r="O103" i="4"/>
  <c r="AD24" i="4"/>
  <c r="J104" i="4"/>
  <c r="K104" i="4"/>
  <c r="L104" i="4"/>
  <c r="N104" i="4"/>
  <c r="O104" i="4"/>
  <c r="AD25" i="4"/>
  <c r="J105" i="4"/>
  <c r="K105" i="4"/>
  <c r="L105" i="4"/>
  <c r="N105" i="4"/>
  <c r="O105" i="4"/>
  <c r="AD26" i="4"/>
  <c r="J106" i="4"/>
  <c r="K106" i="4"/>
  <c r="L106" i="4"/>
  <c r="N106" i="4"/>
  <c r="O106" i="4"/>
  <c r="AD27" i="4"/>
  <c r="J107" i="4"/>
  <c r="K107" i="4"/>
  <c r="L107" i="4"/>
  <c r="N107" i="4"/>
  <c r="O107" i="4"/>
  <c r="AD28" i="4"/>
  <c r="J108" i="4"/>
  <c r="K108" i="4"/>
  <c r="L108" i="4"/>
  <c r="N108" i="4"/>
  <c r="O108" i="4"/>
  <c r="AD29" i="4"/>
  <c r="J90" i="4"/>
  <c r="K90" i="4"/>
  <c r="L90" i="4"/>
  <c r="N90" i="4"/>
  <c r="O90" i="4"/>
  <c r="AD11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90" i="4"/>
  <c r="C40" i="4"/>
  <c r="AC12" i="4"/>
  <c r="C41" i="4"/>
  <c r="AC13" i="4"/>
  <c r="C42" i="4"/>
  <c r="AC14" i="4"/>
  <c r="C43" i="4"/>
  <c r="AC15" i="4"/>
  <c r="C44" i="4"/>
  <c r="AC16" i="4"/>
  <c r="C45" i="4"/>
  <c r="AC17" i="4"/>
  <c r="C46" i="4"/>
  <c r="AC18" i="4"/>
  <c r="C47" i="4"/>
  <c r="AC19" i="4"/>
  <c r="C48" i="4"/>
  <c r="AC20" i="4"/>
  <c r="C49" i="4"/>
  <c r="AC21" i="4"/>
  <c r="C50" i="4"/>
  <c r="AC22" i="4"/>
  <c r="C51" i="4"/>
  <c r="AC23" i="4"/>
  <c r="C52" i="4"/>
  <c r="AC24" i="4"/>
  <c r="C53" i="4"/>
  <c r="AC25" i="4"/>
  <c r="C54" i="4"/>
  <c r="AC26" i="4"/>
  <c r="C55" i="4"/>
  <c r="AC27" i="4"/>
  <c r="C56" i="4"/>
  <c r="AC28" i="4"/>
  <c r="C57" i="4"/>
  <c r="AC29" i="4"/>
  <c r="C39" i="4"/>
  <c r="AC11" i="4"/>
  <c r="K39" i="4"/>
  <c r="L39" i="4"/>
  <c r="M39" i="4"/>
  <c r="O39" i="4"/>
  <c r="P39" i="4"/>
  <c r="AB11" i="4"/>
  <c r="K40" i="4"/>
  <c r="L40" i="4"/>
  <c r="M40" i="4"/>
  <c r="N40" i="4"/>
  <c r="AA12" i="4"/>
  <c r="K41" i="4"/>
  <c r="L41" i="4"/>
  <c r="M41" i="4"/>
  <c r="N41" i="4"/>
  <c r="AA13" i="4"/>
  <c r="K42" i="4"/>
  <c r="L42" i="4"/>
  <c r="M42" i="4"/>
  <c r="N42" i="4"/>
  <c r="AA14" i="4"/>
  <c r="K43" i="4"/>
  <c r="L43" i="4"/>
  <c r="M43" i="4"/>
  <c r="N43" i="4"/>
  <c r="AA15" i="4"/>
  <c r="K44" i="4"/>
  <c r="L44" i="4"/>
  <c r="M44" i="4"/>
  <c r="N44" i="4"/>
  <c r="AA16" i="4"/>
  <c r="K45" i="4"/>
  <c r="L45" i="4"/>
  <c r="M45" i="4"/>
  <c r="N45" i="4"/>
  <c r="AA17" i="4"/>
  <c r="K46" i="4"/>
  <c r="L46" i="4"/>
  <c r="M46" i="4"/>
  <c r="N46" i="4"/>
  <c r="AA18" i="4"/>
  <c r="K47" i="4"/>
  <c r="L47" i="4"/>
  <c r="M47" i="4"/>
  <c r="N47" i="4"/>
  <c r="AA19" i="4"/>
  <c r="K48" i="4"/>
  <c r="L48" i="4"/>
  <c r="M48" i="4"/>
  <c r="N48" i="4"/>
  <c r="AA20" i="4"/>
  <c r="K49" i="4"/>
  <c r="L49" i="4"/>
  <c r="M49" i="4"/>
  <c r="N49" i="4"/>
  <c r="AA21" i="4"/>
  <c r="K50" i="4"/>
  <c r="L50" i="4"/>
  <c r="M50" i="4"/>
  <c r="N50" i="4"/>
  <c r="AA22" i="4"/>
  <c r="K51" i="4"/>
  <c r="L51" i="4"/>
  <c r="M51" i="4"/>
  <c r="N51" i="4"/>
  <c r="AA23" i="4"/>
  <c r="K52" i="4"/>
  <c r="L52" i="4"/>
  <c r="M52" i="4"/>
  <c r="N52" i="4"/>
  <c r="AA24" i="4"/>
  <c r="K53" i="4"/>
  <c r="L53" i="4"/>
  <c r="M53" i="4"/>
  <c r="N53" i="4"/>
  <c r="AA25" i="4"/>
  <c r="K54" i="4"/>
  <c r="L54" i="4"/>
  <c r="M54" i="4"/>
  <c r="N54" i="4"/>
  <c r="AA26" i="4"/>
  <c r="K55" i="4"/>
  <c r="L55" i="4"/>
  <c r="M55" i="4"/>
  <c r="N55" i="4"/>
  <c r="AA27" i="4"/>
  <c r="K56" i="4"/>
  <c r="L56" i="4"/>
  <c r="M56" i="4"/>
  <c r="N56" i="4"/>
  <c r="AA28" i="4"/>
  <c r="K57" i="4"/>
  <c r="L57" i="4"/>
  <c r="M57" i="4"/>
  <c r="N57" i="4"/>
  <c r="AA29" i="4"/>
  <c r="N39" i="4"/>
  <c r="AA11" i="4"/>
  <c r="E66" i="4"/>
  <c r="K66" i="4"/>
  <c r="F66" i="4"/>
  <c r="L66" i="4"/>
  <c r="G66" i="4"/>
  <c r="M66" i="4"/>
  <c r="O66" i="4"/>
  <c r="P66" i="4"/>
  <c r="Z12" i="4"/>
  <c r="E67" i="4"/>
  <c r="K67" i="4"/>
  <c r="F67" i="4"/>
  <c r="L67" i="4"/>
  <c r="G67" i="4"/>
  <c r="M67" i="4"/>
  <c r="O67" i="4"/>
  <c r="P67" i="4"/>
  <c r="Z13" i="4"/>
  <c r="E68" i="4"/>
  <c r="K68" i="4"/>
  <c r="F68" i="4"/>
  <c r="L68" i="4"/>
  <c r="G68" i="4"/>
  <c r="M68" i="4"/>
  <c r="O68" i="4"/>
  <c r="P68" i="4"/>
  <c r="Z14" i="4"/>
  <c r="E69" i="4"/>
  <c r="K69" i="4"/>
  <c r="F69" i="4"/>
  <c r="L69" i="4"/>
  <c r="G69" i="4"/>
  <c r="M69" i="4"/>
  <c r="O69" i="4"/>
  <c r="P69" i="4"/>
  <c r="Z15" i="4"/>
  <c r="E70" i="4"/>
  <c r="K70" i="4"/>
  <c r="E17" i="4"/>
  <c r="F70" i="4"/>
  <c r="L70" i="4"/>
  <c r="G70" i="4"/>
  <c r="M70" i="4"/>
  <c r="O70" i="4"/>
  <c r="P70" i="4"/>
  <c r="Z16" i="4"/>
  <c r="E71" i="4"/>
  <c r="K71" i="4"/>
  <c r="F71" i="4"/>
  <c r="L71" i="4"/>
  <c r="G71" i="4"/>
  <c r="M71" i="4"/>
  <c r="O71" i="4"/>
  <c r="P71" i="4"/>
  <c r="Z17" i="4"/>
  <c r="E72" i="4"/>
  <c r="K72" i="4"/>
  <c r="F72" i="4"/>
  <c r="L72" i="4"/>
  <c r="G72" i="4"/>
  <c r="M72" i="4"/>
  <c r="O72" i="4"/>
  <c r="P72" i="4"/>
  <c r="Z18" i="4"/>
  <c r="E73" i="4"/>
  <c r="K73" i="4"/>
  <c r="F73" i="4"/>
  <c r="L73" i="4"/>
  <c r="G73" i="4"/>
  <c r="M73" i="4"/>
  <c r="O73" i="4"/>
  <c r="P73" i="4"/>
  <c r="Z19" i="4"/>
  <c r="E74" i="4"/>
  <c r="K74" i="4"/>
  <c r="F74" i="4"/>
  <c r="L74" i="4"/>
  <c r="G74" i="4"/>
  <c r="M74" i="4"/>
  <c r="O74" i="4"/>
  <c r="P74" i="4"/>
  <c r="Z20" i="4"/>
  <c r="E75" i="4"/>
  <c r="K75" i="4"/>
  <c r="F75" i="4"/>
  <c r="L75" i="4"/>
  <c r="G75" i="4"/>
  <c r="M75" i="4"/>
  <c r="O75" i="4"/>
  <c r="P75" i="4"/>
  <c r="Z21" i="4"/>
  <c r="E76" i="4"/>
  <c r="K76" i="4"/>
  <c r="F76" i="4"/>
  <c r="L76" i="4"/>
  <c r="G76" i="4"/>
  <c r="M76" i="4"/>
  <c r="O76" i="4"/>
  <c r="P76" i="4"/>
  <c r="Z22" i="4"/>
  <c r="E77" i="4"/>
  <c r="K77" i="4"/>
  <c r="F77" i="4"/>
  <c r="L77" i="4"/>
  <c r="G77" i="4"/>
  <c r="M77" i="4"/>
  <c r="O77" i="4"/>
  <c r="P77" i="4"/>
  <c r="Z23" i="4"/>
  <c r="E78" i="4"/>
  <c r="K78" i="4"/>
  <c r="F78" i="4"/>
  <c r="L78" i="4"/>
  <c r="G78" i="4"/>
  <c r="M78" i="4"/>
  <c r="O78" i="4"/>
  <c r="P78" i="4"/>
  <c r="Z24" i="4"/>
  <c r="E79" i="4"/>
  <c r="K79" i="4"/>
  <c r="F79" i="4"/>
  <c r="L79" i="4"/>
  <c r="G79" i="4"/>
  <c r="M79" i="4"/>
  <c r="O79" i="4"/>
  <c r="P79" i="4"/>
  <c r="Z25" i="4"/>
  <c r="E80" i="4"/>
  <c r="K80" i="4"/>
  <c r="F80" i="4"/>
  <c r="L80" i="4"/>
  <c r="G80" i="4"/>
  <c r="M80" i="4"/>
  <c r="O80" i="4"/>
  <c r="P80" i="4"/>
  <c r="Z26" i="4"/>
  <c r="E81" i="4"/>
  <c r="K81" i="4"/>
  <c r="F81" i="4"/>
  <c r="L81" i="4"/>
  <c r="G81" i="4"/>
  <c r="M81" i="4"/>
  <c r="O81" i="4"/>
  <c r="P81" i="4"/>
  <c r="Z27" i="4"/>
  <c r="E82" i="4"/>
  <c r="K82" i="4"/>
  <c r="F82" i="4"/>
  <c r="L82" i="4"/>
  <c r="G82" i="4"/>
  <c r="M82" i="4"/>
  <c r="O82" i="4"/>
  <c r="P82" i="4"/>
  <c r="Z28" i="4"/>
  <c r="E83" i="4"/>
  <c r="K83" i="4"/>
  <c r="F83" i="4"/>
  <c r="L83" i="4"/>
  <c r="G83" i="4"/>
  <c r="M83" i="4"/>
  <c r="O83" i="4"/>
  <c r="P83" i="4"/>
  <c r="Z29" i="4"/>
  <c r="E65" i="4"/>
  <c r="K65" i="4"/>
  <c r="F65" i="4"/>
  <c r="L65" i="4"/>
  <c r="G65" i="4"/>
  <c r="M65" i="4"/>
  <c r="O65" i="4"/>
  <c r="P65" i="4"/>
  <c r="Z11" i="4"/>
  <c r="N66" i="4"/>
  <c r="Y12" i="4"/>
  <c r="N67" i="4"/>
  <c r="Y13" i="4"/>
  <c r="N68" i="4"/>
  <c r="Y14" i="4"/>
  <c r="N69" i="4"/>
  <c r="Y15" i="4"/>
  <c r="N70" i="4"/>
  <c r="Y16" i="4"/>
  <c r="N71" i="4"/>
  <c r="Y17" i="4"/>
  <c r="N72" i="4"/>
  <c r="Y18" i="4"/>
  <c r="N73" i="4"/>
  <c r="Y19" i="4"/>
  <c r="N74" i="4"/>
  <c r="Y20" i="4"/>
  <c r="N75" i="4"/>
  <c r="Y21" i="4"/>
  <c r="N76" i="4"/>
  <c r="Y22" i="4"/>
  <c r="N77" i="4"/>
  <c r="Y23" i="4"/>
  <c r="N78" i="4"/>
  <c r="Y24" i="4"/>
  <c r="N79" i="4"/>
  <c r="Y25" i="4"/>
  <c r="N80" i="4"/>
  <c r="Y26" i="4"/>
  <c r="N81" i="4"/>
  <c r="Y27" i="4"/>
  <c r="N82" i="4"/>
  <c r="Y28" i="4"/>
  <c r="N83" i="4"/>
  <c r="Y29" i="4"/>
  <c r="N65" i="4"/>
  <c r="Y11" i="4"/>
  <c r="I13" i="4"/>
  <c r="D66" i="4"/>
  <c r="J66" i="4"/>
  <c r="I14" i="4"/>
  <c r="D67" i="4"/>
  <c r="J67" i="4"/>
  <c r="I15" i="4"/>
  <c r="D68" i="4"/>
  <c r="J68" i="4"/>
  <c r="I16" i="4"/>
  <c r="D69" i="4"/>
  <c r="J69" i="4"/>
  <c r="I17" i="4"/>
  <c r="D70" i="4"/>
  <c r="J70" i="4"/>
  <c r="I18" i="4"/>
  <c r="D71" i="4"/>
  <c r="J71" i="4"/>
  <c r="I19" i="4"/>
  <c r="D72" i="4"/>
  <c r="J72" i="4"/>
  <c r="I20" i="4"/>
  <c r="D73" i="4"/>
  <c r="J73" i="4"/>
  <c r="I21" i="4"/>
  <c r="D74" i="4"/>
  <c r="J74" i="4"/>
  <c r="I22" i="4"/>
  <c r="D75" i="4"/>
  <c r="J75" i="4"/>
  <c r="I23" i="4"/>
  <c r="D76" i="4"/>
  <c r="J76" i="4"/>
  <c r="I24" i="4"/>
  <c r="D77" i="4"/>
  <c r="J77" i="4"/>
  <c r="I25" i="4"/>
  <c r="D78" i="4"/>
  <c r="J78" i="4"/>
  <c r="I26" i="4"/>
  <c r="D79" i="4"/>
  <c r="J79" i="4"/>
  <c r="I27" i="4"/>
  <c r="D80" i="4"/>
  <c r="J80" i="4"/>
  <c r="I28" i="4"/>
  <c r="D81" i="4"/>
  <c r="J81" i="4"/>
  <c r="I29" i="4"/>
  <c r="D82" i="4"/>
  <c r="J82" i="4"/>
  <c r="I30" i="4"/>
  <c r="D83" i="4"/>
  <c r="J83" i="4"/>
  <c r="I12" i="4"/>
  <c r="D65" i="4"/>
  <c r="J65" i="4"/>
  <c r="F120" i="1"/>
  <c r="AF9" i="2"/>
  <c r="J120" i="1"/>
  <c r="AG9" i="2"/>
  <c r="F121" i="1"/>
  <c r="AF10" i="2"/>
  <c r="J121" i="1"/>
  <c r="AG10" i="2"/>
  <c r="F122" i="1"/>
  <c r="AF11" i="2"/>
  <c r="J122" i="1"/>
  <c r="AG11" i="2"/>
  <c r="F123" i="1"/>
  <c r="AF12" i="2"/>
  <c r="J123" i="1"/>
  <c r="AG12" i="2"/>
  <c r="F124" i="1"/>
  <c r="AF13" i="2"/>
  <c r="J124" i="1"/>
  <c r="AG13" i="2"/>
  <c r="F125" i="1"/>
  <c r="AF14" i="2"/>
  <c r="J125" i="1"/>
  <c r="AG14" i="2"/>
  <c r="F126" i="1"/>
  <c r="AF15" i="2"/>
  <c r="J126" i="1"/>
  <c r="AG15" i="2"/>
  <c r="F127" i="1"/>
  <c r="AF16" i="2"/>
  <c r="J127" i="1"/>
  <c r="AG16" i="2"/>
  <c r="F128" i="1"/>
  <c r="AF17" i="2"/>
  <c r="J128" i="1"/>
  <c r="AG17" i="2"/>
  <c r="F129" i="1"/>
  <c r="AF18" i="2"/>
  <c r="J129" i="1"/>
  <c r="AG18" i="2"/>
  <c r="F130" i="1"/>
  <c r="AF19" i="2"/>
  <c r="J130" i="1"/>
  <c r="AG19" i="2"/>
  <c r="F131" i="1"/>
  <c r="AF20" i="2"/>
  <c r="J131" i="1"/>
  <c r="AG20" i="2"/>
  <c r="F132" i="1"/>
  <c r="AF21" i="2"/>
  <c r="J132" i="1"/>
  <c r="AG21" i="2"/>
  <c r="F133" i="1"/>
  <c r="AF22" i="2"/>
  <c r="J133" i="1"/>
  <c r="AG22" i="2"/>
  <c r="F134" i="1"/>
  <c r="AF23" i="2"/>
  <c r="J134" i="1"/>
  <c r="AG23" i="2"/>
  <c r="F135" i="1"/>
  <c r="AF24" i="2"/>
  <c r="J135" i="1"/>
  <c r="AG24" i="2"/>
  <c r="F136" i="1"/>
  <c r="AF25" i="2"/>
  <c r="J136" i="1"/>
  <c r="AG25" i="2"/>
  <c r="F137" i="1"/>
  <c r="AF26" i="2"/>
  <c r="J137" i="1"/>
  <c r="AG26" i="2"/>
  <c r="J119" i="1"/>
  <c r="AG8" i="2"/>
  <c r="F119" i="1"/>
  <c r="AF8" i="2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12" i="4"/>
  <c r="D17" i="4"/>
  <c r="T45" i="11"/>
  <c r="U45" i="11"/>
  <c r="V45" i="11"/>
  <c r="W45" i="11"/>
  <c r="X45" i="11"/>
  <c r="Y45" i="11"/>
  <c r="Z45" i="11"/>
  <c r="AA45" i="11"/>
  <c r="T46" i="11"/>
  <c r="U46" i="11"/>
  <c r="V46" i="11"/>
  <c r="W46" i="11"/>
  <c r="X46" i="11"/>
  <c r="Y46" i="11"/>
  <c r="Z46" i="11"/>
  <c r="AA46" i="11"/>
  <c r="T47" i="11"/>
  <c r="U47" i="11"/>
  <c r="V47" i="11"/>
  <c r="W47" i="11"/>
  <c r="X47" i="11"/>
  <c r="Y47" i="11"/>
  <c r="Z47" i="11"/>
  <c r="AA47" i="11"/>
  <c r="T48" i="11"/>
  <c r="U48" i="11"/>
  <c r="V48" i="11"/>
  <c r="W48" i="11"/>
  <c r="X48" i="11"/>
  <c r="Y48" i="11"/>
  <c r="Z48" i="11"/>
  <c r="AA48" i="11"/>
  <c r="T49" i="11"/>
  <c r="U49" i="11"/>
  <c r="V49" i="11"/>
  <c r="W49" i="11"/>
  <c r="X49" i="11"/>
  <c r="Y49" i="11"/>
  <c r="Z49" i="11"/>
  <c r="AA49" i="11"/>
  <c r="T50" i="11"/>
  <c r="U50" i="11"/>
  <c r="V50" i="11"/>
  <c r="W50" i="11"/>
  <c r="X50" i="11"/>
  <c r="Y50" i="11"/>
  <c r="Z50" i="11"/>
  <c r="AA50" i="11"/>
  <c r="T51" i="11"/>
  <c r="U51" i="11"/>
  <c r="V51" i="11"/>
  <c r="W51" i="11"/>
  <c r="X51" i="11"/>
  <c r="Y51" i="11"/>
  <c r="Z51" i="11"/>
  <c r="AA51" i="11"/>
  <c r="T52" i="11"/>
  <c r="U52" i="11"/>
  <c r="V52" i="11"/>
  <c r="W52" i="11"/>
  <c r="X52" i="11"/>
  <c r="Y52" i="11"/>
  <c r="Z52" i="11"/>
  <c r="AA52" i="11"/>
  <c r="T53" i="11"/>
  <c r="U53" i="11"/>
  <c r="V53" i="11"/>
  <c r="W53" i="11"/>
  <c r="X53" i="11"/>
  <c r="Y53" i="11"/>
  <c r="Z53" i="11"/>
  <c r="AA53" i="11"/>
  <c r="T54" i="11"/>
  <c r="U54" i="11"/>
  <c r="V54" i="11"/>
  <c r="W54" i="11"/>
  <c r="X54" i="11"/>
  <c r="Y54" i="11"/>
  <c r="Z54" i="11"/>
  <c r="AA54" i="11"/>
  <c r="T55" i="11"/>
  <c r="U55" i="11"/>
  <c r="V55" i="11"/>
  <c r="W55" i="11"/>
  <c r="X55" i="11"/>
  <c r="Y55" i="11"/>
  <c r="Z55" i="11"/>
  <c r="AA55" i="11"/>
  <c r="T56" i="11"/>
  <c r="U56" i="11"/>
  <c r="V56" i="11"/>
  <c r="W56" i="11"/>
  <c r="X56" i="11"/>
  <c r="Y56" i="11"/>
  <c r="Z56" i="11"/>
  <c r="AA56" i="11"/>
  <c r="T57" i="11"/>
  <c r="U57" i="11"/>
  <c r="V57" i="11"/>
  <c r="W57" i="11"/>
  <c r="X57" i="11"/>
  <c r="Y57" i="11"/>
  <c r="Z57" i="11"/>
  <c r="AA57" i="11"/>
  <c r="T58" i="11"/>
  <c r="U58" i="11"/>
  <c r="V58" i="11"/>
  <c r="W58" i="11"/>
  <c r="X58" i="11"/>
  <c r="Y58" i="11"/>
  <c r="Z58" i="11"/>
  <c r="AA58" i="11"/>
  <c r="T59" i="11"/>
  <c r="U59" i="11"/>
  <c r="V59" i="11"/>
  <c r="W59" i="11"/>
  <c r="X59" i="11"/>
  <c r="Y59" i="11"/>
  <c r="Z59" i="11"/>
  <c r="AA59" i="11"/>
  <c r="T60" i="11"/>
  <c r="U60" i="11"/>
  <c r="V60" i="11"/>
  <c r="W60" i="11"/>
  <c r="X60" i="11"/>
  <c r="Y60" i="11"/>
  <c r="Z60" i="11"/>
  <c r="AA60" i="11"/>
  <c r="T61" i="11"/>
  <c r="U61" i="11"/>
  <c r="V61" i="11"/>
  <c r="W61" i="11"/>
  <c r="X61" i="11"/>
  <c r="Y61" i="11"/>
  <c r="Z61" i="11"/>
  <c r="AA61" i="11"/>
  <c r="T62" i="11"/>
  <c r="U62" i="11"/>
  <c r="V62" i="11"/>
  <c r="W62" i="11"/>
  <c r="X62" i="11"/>
  <c r="Y62" i="11"/>
  <c r="Z62" i="11"/>
  <c r="AA62" i="11"/>
  <c r="T63" i="11"/>
  <c r="U63" i="11"/>
  <c r="V63" i="11"/>
  <c r="W63" i="11"/>
  <c r="X63" i="11"/>
  <c r="Y63" i="11"/>
  <c r="Z63" i="11"/>
  <c r="AA63" i="11"/>
  <c r="T64" i="11"/>
  <c r="U64" i="11"/>
  <c r="V64" i="11"/>
  <c r="W64" i="11"/>
  <c r="X64" i="11"/>
  <c r="Y64" i="11"/>
  <c r="Z64" i="11"/>
  <c r="AA64" i="11"/>
  <c r="T65" i="11"/>
  <c r="U65" i="11"/>
  <c r="V65" i="11"/>
  <c r="W65" i="11"/>
  <c r="X65" i="11"/>
  <c r="Y65" i="11"/>
  <c r="Z65" i="11"/>
  <c r="AA65" i="11"/>
  <c r="U44" i="11"/>
  <c r="V44" i="11"/>
  <c r="W44" i="11"/>
  <c r="X44" i="11"/>
  <c r="Y44" i="11"/>
  <c r="Z44" i="11"/>
  <c r="AA44" i="11"/>
  <c r="T44" i="11"/>
  <c r="F45" i="11"/>
  <c r="G45" i="11"/>
  <c r="H45" i="11"/>
  <c r="I45" i="11"/>
  <c r="J45" i="11"/>
  <c r="K45" i="11"/>
  <c r="L45" i="11"/>
  <c r="M45" i="11"/>
  <c r="F46" i="11"/>
  <c r="G46" i="11"/>
  <c r="H46" i="11"/>
  <c r="I46" i="11"/>
  <c r="J46" i="11"/>
  <c r="K46" i="11"/>
  <c r="L46" i="11"/>
  <c r="M46" i="11"/>
  <c r="F47" i="11"/>
  <c r="G47" i="11"/>
  <c r="H47" i="11"/>
  <c r="I47" i="11"/>
  <c r="J47" i="11"/>
  <c r="K47" i="11"/>
  <c r="L47" i="11"/>
  <c r="M47" i="11"/>
  <c r="F48" i="11"/>
  <c r="G48" i="11"/>
  <c r="H48" i="11"/>
  <c r="I48" i="11"/>
  <c r="J48" i="11"/>
  <c r="K48" i="11"/>
  <c r="L48" i="11"/>
  <c r="M48" i="11"/>
  <c r="F49" i="11"/>
  <c r="G49" i="11"/>
  <c r="H49" i="11"/>
  <c r="I49" i="11"/>
  <c r="J49" i="11"/>
  <c r="K49" i="11"/>
  <c r="L49" i="11"/>
  <c r="M49" i="11"/>
  <c r="F50" i="11"/>
  <c r="G50" i="11"/>
  <c r="H50" i="11"/>
  <c r="I50" i="11"/>
  <c r="J50" i="11"/>
  <c r="K50" i="11"/>
  <c r="L50" i="11"/>
  <c r="M50" i="11"/>
  <c r="F51" i="11"/>
  <c r="G51" i="11"/>
  <c r="H51" i="11"/>
  <c r="I51" i="11"/>
  <c r="J51" i="11"/>
  <c r="K51" i="11"/>
  <c r="L51" i="11"/>
  <c r="M51" i="11"/>
  <c r="F52" i="11"/>
  <c r="G52" i="11"/>
  <c r="H52" i="11"/>
  <c r="I52" i="11"/>
  <c r="J52" i="11"/>
  <c r="K52" i="11"/>
  <c r="L52" i="11"/>
  <c r="M52" i="11"/>
  <c r="F53" i="11"/>
  <c r="G53" i="11"/>
  <c r="H53" i="11"/>
  <c r="I53" i="11"/>
  <c r="J53" i="11"/>
  <c r="K53" i="11"/>
  <c r="L53" i="11"/>
  <c r="M53" i="11"/>
  <c r="F54" i="11"/>
  <c r="G54" i="11"/>
  <c r="H54" i="11"/>
  <c r="I54" i="11"/>
  <c r="J54" i="11"/>
  <c r="K54" i="11"/>
  <c r="L54" i="11"/>
  <c r="M54" i="11"/>
  <c r="F55" i="11"/>
  <c r="G55" i="11"/>
  <c r="H55" i="11"/>
  <c r="I55" i="11"/>
  <c r="J55" i="11"/>
  <c r="K55" i="11"/>
  <c r="L55" i="11"/>
  <c r="M55" i="11"/>
  <c r="F56" i="11"/>
  <c r="G56" i="11"/>
  <c r="H56" i="11"/>
  <c r="I56" i="11"/>
  <c r="J56" i="11"/>
  <c r="K56" i="11"/>
  <c r="L56" i="11"/>
  <c r="M56" i="11"/>
  <c r="F57" i="11"/>
  <c r="G57" i="11"/>
  <c r="H57" i="11"/>
  <c r="I57" i="11"/>
  <c r="J57" i="11"/>
  <c r="K57" i="11"/>
  <c r="L57" i="11"/>
  <c r="M57" i="11"/>
  <c r="F58" i="11"/>
  <c r="G58" i="11"/>
  <c r="H58" i="11"/>
  <c r="I58" i="11"/>
  <c r="J58" i="11"/>
  <c r="K58" i="11"/>
  <c r="L58" i="11"/>
  <c r="M58" i="11"/>
  <c r="F59" i="11"/>
  <c r="G59" i="11"/>
  <c r="H59" i="11"/>
  <c r="I59" i="11"/>
  <c r="J59" i="11"/>
  <c r="K59" i="11"/>
  <c r="L59" i="11"/>
  <c r="M59" i="11"/>
  <c r="F60" i="11"/>
  <c r="G60" i="11"/>
  <c r="H60" i="11"/>
  <c r="I60" i="11"/>
  <c r="J60" i="11"/>
  <c r="K60" i="11"/>
  <c r="L60" i="11"/>
  <c r="M60" i="11"/>
  <c r="F61" i="11"/>
  <c r="G61" i="11"/>
  <c r="H61" i="11"/>
  <c r="I61" i="11"/>
  <c r="J61" i="11"/>
  <c r="K61" i="11"/>
  <c r="L61" i="11"/>
  <c r="M61" i="11"/>
  <c r="F62" i="11"/>
  <c r="G62" i="11"/>
  <c r="H62" i="11"/>
  <c r="I62" i="11"/>
  <c r="J62" i="11"/>
  <c r="K62" i="11"/>
  <c r="L62" i="11"/>
  <c r="M62" i="11"/>
  <c r="F63" i="11"/>
  <c r="G63" i="11"/>
  <c r="H63" i="11"/>
  <c r="I63" i="11"/>
  <c r="J63" i="11"/>
  <c r="K63" i="11"/>
  <c r="L63" i="11"/>
  <c r="M63" i="11"/>
  <c r="F64" i="11"/>
  <c r="G64" i="11"/>
  <c r="H64" i="11"/>
  <c r="I64" i="11"/>
  <c r="J64" i="11"/>
  <c r="K64" i="11"/>
  <c r="L64" i="11"/>
  <c r="M64" i="11"/>
  <c r="F65" i="11"/>
  <c r="G65" i="11"/>
  <c r="H65" i="11"/>
  <c r="I65" i="11"/>
  <c r="J65" i="11"/>
  <c r="K65" i="11"/>
  <c r="L65" i="11"/>
  <c r="M65" i="11"/>
  <c r="G44" i="11"/>
  <c r="H44" i="11"/>
  <c r="I44" i="11"/>
  <c r="J44" i="11"/>
  <c r="K44" i="11"/>
  <c r="L44" i="11"/>
  <c r="M44" i="11"/>
  <c r="F44" i="11"/>
  <c r="T14" i="7"/>
  <c r="I44" i="7"/>
  <c r="T15" i="7"/>
  <c r="I45" i="7"/>
  <c r="T16" i="7"/>
  <c r="I46" i="7"/>
  <c r="T17" i="7"/>
  <c r="I47" i="7"/>
  <c r="T18" i="7"/>
  <c r="I48" i="7"/>
  <c r="T19" i="7"/>
  <c r="I49" i="7"/>
  <c r="T20" i="7"/>
  <c r="I50" i="7"/>
  <c r="T21" i="7"/>
  <c r="I51" i="7"/>
  <c r="T22" i="7"/>
  <c r="I52" i="7"/>
  <c r="T23" i="7"/>
  <c r="I53" i="7"/>
  <c r="T24" i="7"/>
  <c r="I54" i="7"/>
  <c r="T25" i="7"/>
  <c r="I55" i="7"/>
  <c r="T26" i="7"/>
  <c r="I56" i="7"/>
  <c r="T27" i="7"/>
  <c r="I57" i="7"/>
  <c r="T28" i="7"/>
  <c r="I58" i="7"/>
  <c r="T29" i="7"/>
  <c r="T13" i="7"/>
  <c r="J10" i="5"/>
  <c r="C15" i="7"/>
  <c r="C43" i="7"/>
  <c r="J43" i="7"/>
  <c r="J31" i="5"/>
  <c r="F15" i="7"/>
  <c r="D43" i="7"/>
  <c r="K43" i="7"/>
  <c r="J48" i="5"/>
  <c r="I15" i="7"/>
  <c r="E43" i="7"/>
  <c r="L43" i="7"/>
  <c r="J70" i="5"/>
  <c r="L15" i="7"/>
  <c r="F43" i="7"/>
  <c r="M43" i="7"/>
  <c r="O43" i="7"/>
  <c r="P43" i="7"/>
  <c r="S14" i="7"/>
  <c r="J11" i="5"/>
  <c r="C16" i="7"/>
  <c r="C44" i="7"/>
  <c r="J44" i="7"/>
  <c r="J32" i="5"/>
  <c r="F16" i="7"/>
  <c r="D44" i="7"/>
  <c r="K44" i="7"/>
  <c r="J49" i="5"/>
  <c r="I16" i="7"/>
  <c r="E44" i="7"/>
  <c r="L44" i="7"/>
  <c r="J71" i="5"/>
  <c r="L16" i="7"/>
  <c r="F44" i="7"/>
  <c r="M44" i="7"/>
  <c r="O44" i="7"/>
  <c r="P44" i="7"/>
  <c r="S15" i="7"/>
  <c r="J12" i="5"/>
  <c r="C17" i="7"/>
  <c r="C45" i="7"/>
  <c r="J45" i="7"/>
  <c r="J33" i="5"/>
  <c r="F17" i="7"/>
  <c r="D45" i="7"/>
  <c r="K45" i="7"/>
  <c r="J50" i="5"/>
  <c r="I17" i="7"/>
  <c r="E45" i="7"/>
  <c r="L45" i="7"/>
  <c r="J72" i="5"/>
  <c r="L17" i="7"/>
  <c r="F45" i="7"/>
  <c r="M45" i="7"/>
  <c r="O45" i="7"/>
  <c r="P45" i="7"/>
  <c r="S16" i="7"/>
  <c r="J13" i="5"/>
  <c r="C18" i="7"/>
  <c r="C46" i="7"/>
  <c r="J46" i="7"/>
  <c r="J34" i="5"/>
  <c r="F18" i="7"/>
  <c r="D46" i="7"/>
  <c r="K46" i="7"/>
  <c r="J51" i="5"/>
  <c r="I18" i="7"/>
  <c r="E46" i="7"/>
  <c r="L46" i="7"/>
  <c r="J73" i="5"/>
  <c r="L18" i="7"/>
  <c r="F46" i="7"/>
  <c r="M46" i="7"/>
  <c r="O46" i="7"/>
  <c r="P46" i="7"/>
  <c r="S17" i="7"/>
  <c r="J14" i="5"/>
  <c r="C19" i="7"/>
  <c r="C47" i="7"/>
  <c r="J47" i="7"/>
  <c r="J35" i="5"/>
  <c r="F19" i="7"/>
  <c r="D47" i="7"/>
  <c r="K47" i="7"/>
  <c r="J52" i="5"/>
  <c r="I19" i="7"/>
  <c r="E47" i="7"/>
  <c r="L47" i="7"/>
  <c r="J74" i="5"/>
  <c r="L19" i="7"/>
  <c r="F47" i="7"/>
  <c r="M47" i="7"/>
  <c r="O47" i="7"/>
  <c r="P47" i="7"/>
  <c r="S18" i="7"/>
  <c r="J15" i="5"/>
  <c r="C20" i="7"/>
  <c r="C48" i="7"/>
  <c r="J48" i="7"/>
  <c r="J36" i="5"/>
  <c r="F20" i="7"/>
  <c r="D48" i="7"/>
  <c r="K48" i="7"/>
  <c r="J53" i="5"/>
  <c r="I20" i="7"/>
  <c r="E48" i="7"/>
  <c r="L48" i="7"/>
  <c r="J75" i="5"/>
  <c r="L20" i="7"/>
  <c r="F48" i="7"/>
  <c r="M48" i="7"/>
  <c r="O48" i="7"/>
  <c r="P48" i="7"/>
  <c r="S19" i="7"/>
  <c r="J16" i="5"/>
  <c r="C21" i="7"/>
  <c r="C49" i="7"/>
  <c r="J49" i="7"/>
  <c r="J37" i="5"/>
  <c r="F21" i="7"/>
  <c r="D49" i="7"/>
  <c r="K49" i="7"/>
  <c r="J54" i="5"/>
  <c r="I21" i="7"/>
  <c r="E49" i="7"/>
  <c r="L49" i="7"/>
  <c r="J76" i="5"/>
  <c r="L21" i="7"/>
  <c r="F49" i="7"/>
  <c r="M49" i="7"/>
  <c r="O49" i="7"/>
  <c r="P49" i="7"/>
  <c r="S20" i="7"/>
  <c r="J17" i="5"/>
  <c r="C22" i="7"/>
  <c r="C50" i="7"/>
  <c r="J50" i="7"/>
  <c r="J38" i="5"/>
  <c r="F22" i="7"/>
  <c r="D50" i="7"/>
  <c r="K50" i="7"/>
  <c r="J55" i="5"/>
  <c r="I22" i="7"/>
  <c r="E50" i="7"/>
  <c r="L50" i="7"/>
  <c r="J77" i="5"/>
  <c r="L22" i="7"/>
  <c r="F50" i="7"/>
  <c r="M50" i="7"/>
  <c r="O50" i="7"/>
  <c r="P50" i="7"/>
  <c r="S21" i="7"/>
  <c r="J18" i="5"/>
  <c r="C23" i="7"/>
  <c r="C51" i="7"/>
  <c r="J51" i="7"/>
  <c r="J39" i="5"/>
  <c r="F23" i="7"/>
  <c r="D51" i="7"/>
  <c r="K51" i="7"/>
  <c r="J56" i="5"/>
  <c r="I23" i="7"/>
  <c r="E51" i="7"/>
  <c r="L51" i="7"/>
  <c r="J78" i="5"/>
  <c r="L23" i="7"/>
  <c r="F51" i="7"/>
  <c r="M51" i="7"/>
  <c r="O51" i="7"/>
  <c r="P51" i="7"/>
  <c r="S22" i="7"/>
  <c r="J19" i="5"/>
  <c r="C24" i="7"/>
  <c r="C52" i="7"/>
  <c r="J52" i="7"/>
  <c r="J40" i="5"/>
  <c r="F24" i="7"/>
  <c r="D52" i="7"/>
  <c r="K52" i="7"/>
  <c r="J57" i="5"/>
  <c r="I24" i="7"/>
  <c r="E52" i="7"/>
  <c r="L52" i="7"/>
  <c r="J79" i="5"/>
  <c r="L24" i="7"/>
  <c r="F52" i="7"/>
  <c r="M52" i="7"/>
  <c r="O52" i="7"/>
  <c r="P52" i="7"/>
  <c r="S23" i="7"/>
  <c r="J20" i="5"/>
  <c r="C25" i="7"/>
  <c r="C53" i="7"/>
  <c r="J53" i="7"/>
  <c r="J41" i="5"/>
  <c r="F25" i="7"/>
  <c r="D53" i="7"/>
  <c r="K53" i="7"/>
  <c r="J58" i="5"/>
  <c r="I25" i="7"/>
  <c r="E53" i="7"/>
  <c r="L53" i="7"/>
  <c r="J80" i="5"/>
  <c r="L25" i="7"/>
  <c r="F53" i="7"/>
  <c r="M53" i="7"/>
  <c r="O53" i="7"/>
  <c r="P53" i="7"/>
  <c r="S24" i="7"/>
  <c r="J21" i="5"/>
  <c r="C26" i="7"/>
  <c r="C54" i="7"/>
  <c r="J54" i="7"/>
  <c r="J42" i="5"/>
  <c r="F26" i="7"/>
  <c r="D54" i="7"/>
  <c r="K54" i="7"/>
  <c r="J59" i="5"/>
  <c r="I26" i="7"/>
  <c r="E54" i="7"/>
  <c r="L54" i="7"/>
  <c r="J81" i="5"/>
  <c r="L26" i="7"/>
  <c r="F54" i="7"/>
  <c r="M54" i="7"/>
  <c r="O54" i="7"/>
  <c r="P54" i="7"/>
  <c r="S25" i="7"/>
  <c r="J22" i="5"/>
  <c r="C27" i="7"/>
  <c r="C55" i="7"/>
  <c r="J55" i="7"/>
  <c r="J43" i="5"/>
  <c r="F27" i="7"/>
  <c r="D55" i="7"/>
  <c r="K55" i="7"/>
  <c r="J60" i="5"/>
  <c r="I27" i="7"/>
  <c r="E55" i="7"/>
  <c r="L55" i="7"/>
  <c r="J82" i="5"/>
  <c r="L27" i="7"/>
  <c r="F55" i="7"/>
  <c r="M55" i="7"/>
  <c r="O55" i="7"/>
  <c r="P55" i="7"/>
  <c r="S26" i="7"/>
  <c r="J23" i="5"/>
  <c r="C28" i="7"/>
  <c r="C56" i="7"/>
  <c r="J56" i="7"/>
  <c r="J44" i="5"/>
  <c r="F28" i="7"/>
  <c r="D56" i="7"/>
  <c r="K56" i="7"/>
  <c r="J61" i="5"/>
  <c r="I28" i="7"/>
  <c r="E56" i="7"/>
  <c r="L56" i="7"/>
  <c r="J83" i="5"/>
  <c r="L28" i="7"/>
  <c r="F56" i="7"/>
  <c r="M56" i="7"/>
  <c r="O56" i="7"/>
  <c r="P56" i="7"/>
  <c r="S27" i="7"/>
  <c r="J24" i="5"/>
  <c r="C29" i="7"/>
  <c r="C57" i="7"/>
  <c r="J57" i="7"/>
  <c r="J45" i="5"/>
  <c r="F29" i="7"/>
  <c r="D57" i="7"/>
  <c r="K57" i="7"/>
  <c r="J62" i="5"/>
  <c r="I29" i="7"/>
  <c r="E57" i="7"/>
  <c r="L57" i="7"/>
  <c r="F57" i="7"/>
  <c r="M57" i="7"/>
  <c r="O57" i="7"/>
  <c r="P57" i="7"/>
  <c r="S28" i="7"/>
  <c r="J25" i="5"/>
  <c r="C30" i="7"/>
  <c r="C58" i="7"/>
  <c r="J58" i="7"/>
  <c r="D58" i="7"/>
  <c r="K58" i="7"/>
  <c r="J63" i="5"/>
  <c r="I30" i="7"/>
  <c r="E58" i="7"/>
  <c r="L58" i="7"/>
  <c r="F58" i="7"/>
  <c r="M58" i="7"/>
  <c r="O58" i="7"/>
  <c r="P58" i="7"/>
  <c r="S29" i="7"/>
  <c r="J30" i="5"/>
  <c r="F14" i="7"/>
  <c r="D42" i="7"/>
  <c r="K42" i="7"/>
  <c r="J47" i="5"/>
  <c r="I14" i="7"/>
  <c r="E42" i="7"/>
  <c r="L42" i="7"/>
  <c r="J69" i="5"/>
  <c r="L14" i="7"/>
  <c r="F42" i="7"/>
  <c r="M42" i="7"/>
  <c r="O42" i="7"/>
  <c r="P42" i="7"/>
  <c r="S13" i="7"/>
  <c r="N43" i="7"/>
  <c r="R14" i="7"/>
  <c r="N44" i="7"/>
  <c r="R15" i="7"/>
  <c r="N45" i="7"/>
  <c r="R16" i="7"/>
  <c r="N46" i="7"/>
  <c r="R17" i="7"/>
  <c r="N47" i="7"/>
  <c r="R18" i="7"/>
  <c r="N48" i="7"/>
  <c r="R19" i="7"/>
  <c r="N49" i="7"/>
  <c r="R20" i="7"/>
  <c r="N50" i="7"/>
  <c r="R21" i="7"/>
  <c r="N51" i="7"/>
  <c r="R22" i="7"/>
  <c r="N52" i="7"/>
  <c r="R23" i="7"/>
  <c r="N53" i="7"/>
  <c r="R24" i="7"/>
  <c r="N54" i="7"/>
  <c r="R25" i="7"/>
  <c r="N55" i="7"/>
  <c r="R26" i="7"/>
  <c r="N56" i="7"/>
  <c r="R27" i="7"/>
  <c r="N57" i="7"/>
  <c r="R28" i="7"/>
  <c r="N58" i="7"/>
  <c r="R29" i="7"/>
  <c r="N42" i="7"/>
  <c r="R13" i="7"/>
  <c r="N12" i="5"/>
  <c r="D15" i="7"/>
  <c r="C69" i="7"/>
  <c r="J69" i="7"/>
  <c r="N30" i="5"/>
  <c r="G15" i="7"/>
  <c r="D69" i="7"/>
  <c r="K69" i="7"/>
  <c r="N49" i="5"/>
  <c r="J15" i="7"/>
  <c r="E69" i="7"/>
  <c r="L69" i="7"/>
  <c r="N67" i="5"/>
  <c r="M15" i="7"/>
  <c r="F69" i="7"/>
  <c r="M69" i="7"/>
  <c r="P69" i="7"/>
  <c r="Q69" i="7"/>
  <c r="Q14" i="7"/>
  <c r="N13" i="5"/>
  <c r="D16" i="7"/>
  <c r="C70" i="7"/>
  <c r="J70" i="7"/>
  <c r="N31" i="5"/>
  <c r="G16" i="7"/>
  <c r="D70" i="7"/>
  <c r="K70" i="7"/>
  <c r="N50" i="5"/>
  <c r="J16" i="7"/>
  <c r="E70" i="7"/>
  <c r="L70" i="7"/>
  <c r="N68" i="5"/>
  <c r="M16" i="7"/>
  <c r="F70" i="7"/>
  <c r="M70" i="7"/>
  <c r="P70" i="7"/>
  <c r="Q70" i="7"/>
  <c r="Q15" i="7"/>
  <c r="N14" i="5"/>
  <c r="D17" i="7"/>
  <c r="C71" i="7"/>
  <c r="J71" i="7"/>
  <c r="N32" i="5"/>
  <c r="G17" i="7"/>
  <c r="D71" i="7"/>
  <c r="K71" i="7"/>
  <c r="N51" i="5"/>
  <c r="J17" i="7"/>
  <c r="E71" i="7"/>
  <c r="L71" i="7"/>
  <c r="N69" i="5"/>
  <c r="M17" i="7"/>
  <c r="F71" i="7"/>
  <c r="M71" i="7"/>
  <c r="P71" i="7"/>
  <c r="Q71" i="7"/>
  <c r="Q16" i="7"/>
  <c r="N15" i="5"/>
  <c r="D18" i="7"/>
  <c r="C72" i="7"/>
  <c r="J72" i="7"/>
  <c r="N33" i="5"/>
  <c r="G18" i="7"/>
  <c r="D72" i="7"/>
  <c r="K72" i="7"/>
  <c r="N52" i="5"/>
  <c r="J18" i="7"/>
  <c r="E72" i="7"/>
  <c r="L72" i="7"/>
  <c r="N70" i="5"/>
  <c r="M18" i="7"/>
  <c r="F72" i="7"/>
  <c r="M72" i="7"/>
  <c r="P72" i="7"/>
  <c r="Q72" i="7"/>
  <c r="Q17" i="7"/>
  <c r="N16" i="5"/>
  <c r="D19" i="7"/>
  <c r="C73" i="7"/>
  <c r="J73" i="7"/>
  <c r="N34" i="5"/>
  <c r="G19" i="7"/>
  <c r="D73" i="7"/>
  <c r="K73" i="7"/>
  <c r="N53" i="5"/>
  <c r="J19" i="7"/>
  <c r="E73" i="7"/>
  <c r="L73" i="7"/>
  <c r="N71" i="5"/>
  <c r="M19" i="7"/>
  <c r="F73" i="7"/>
  <c r="M73" i="7"/>
  <c r="P73" i="7"/>
  <c r="Q73" i="7"/>
  <c r="Q18" i="7"/>
  <c r="N17" i="5"/>
  <c r="D20" i="7"/>
  <c r="C74" i="7"/>
  <c r="J74" i="7"/>
  <c r="N35" i="5"/>
  <c r="G20" i="7"/>
  <c r="D74" i="7"/>
  <c r="K74" i="7"/>
  <c r="N54" i="5"/>
  <c r="J20" i="7"/>
  <c r="E74" i="7"/>
  <c r="L74" i="7"/>
  <c r="N72" i="5"/>
  <c r="M20" i="7"/>
  <c r="F74" i="7"/>
  <c r="M74" i="7"/>
  <c r="P74" i="7"/>
  <c r="Q74" i="7"/>
  <c r="Q19" i="7"/>
  <c r="N18" i="5"/>
  <c r="D21" i="7"/>
  <c r="C75" i="7"/>
  <c r="J75" i="7"/>
  <c r="N36" i="5"/>
  <c r="G21" i="7"/>
  <c r="D75" i="7"/>
  <c r="K75" i="7"/>
  <c r="N55" i="5"/>
  <c r="J21" i="7"/>
  <c r="E75" i="7"/>
  <c r="L75" i="7"/>
  <c r="N73" i="5"/>
  <c r="M21" i="7"/>
  <c r="F75" i="7"/>
  <c r="M75" i="7"/>
  <c r="P75" i="7"/>
  <c r="Q75" i="7"/>
  <c r="Q20" i="7"/>
  <c r="N19" i="5"/>
  <c r="D22" i="7"/>
  <c r="C76" i="7"/>
  <c r="J76" i="7"/>
  <c r="N37" i="5"/>
  <c r="G22" i="7"/>
  <c r="D76" i="7"/>
  <c r="K76" i="7"/>
  <c r="N56" i="5"/>
  <c r="J22" i="7"/>
  <c r="E76" i="7"/>
  <c r="L76" i="7"/>
  <c r="N74" i="5"/>
  <c r="M22" i="7"/>
  <c r="F76" i="7"/>
  <c r="M76" i="7"/>
  <c r="P76" i="7"/>
  <c r="Q76" i="7"/>
  <c r="Q21" i="7"/>
  <c r="N20" i="5"/>
  <c r="D23" i="7"/>
  <c r="C77" i="7"/>
  <c r="J77" i="7"/>
  <c r="N38" i="5"/>
  <c r="G23" i="7"/>
  <c r="D77" i="7"/>
  <c r="K77" i="7"/>
  <c r="N57" i="5"/>
  <c r="J23" i="7"/>
  <c r="E77" i="7"/>
  <c r="L77" i="7"/>
  <c r="N75" i="5"/>
  <c r="M23" i="7"/>
  <c r="F77" i="7"/>
  <c r="M77" i="7"/>
  <c r="P77" i="7"/>
  <c r="Q77" i="7"/>
  <c r="Q22" i="7"/>
  <c r="N21" i="5"/>
  <c r="D24" i="7"/>
  <c r="C78" i="7"/>
  <c r="J78" i="7"/>
  <c r="N39" i="5"/>
  <c r="G24" i="7"/>
  <c r="D78" i="7"/>
  <c r="K78" i="7"/>
  <c r="N58" i="5"/>
  <c r="J24" i="7"/>
  <c r="E78" i="7"/>
  <c r="L78" i="7"/>
  <c r="N76" i="5"/>
  <c r="M24" i="7"/>
  <c r="F78" i="7"/>
  <c r="M78" i="7"/>
  <c r="P78" i="7"/>
  <c r="Q78" i="7"/>
  <c r="Q23" i="7"/>
  <c r="N22" i="5"/>
  <c r="D25" i="7"/>
  <c r="C79" i="7"/>
  <c r="J79" i="7"/>
  <c r="N40" i="5"/>
  <c r="G25" i="7"/>
  <c r="D79" i="7"/>
  <c r="K79" i="7"/>
  <c r="N59" i="5"/>
  <c r="J25" i="7"/>
  <c r="E79" i="7"/>
  <c r="L79" i="7"/>
  <c r="N77" i="5"/>
  <c r="M25" i="7"/>
  <c r="F79" i="7"/>
  <c r="M79" i="7"/>
  <c r="P79" i="7"/>
  <c r="Q79" i="7"/>
  <c r="Q24" i="7"/>
  <c r="N23" i="5"/>
  <c r="D26" i="7"/>
  <c r="C80" i="7"/>
  <c r="J80" i="7"/>
  <c r="N41" i="5"/>
  <c r="G26" i="7"/>
  <c r="D80" i="7"/>
  <c r="K80" i="7"/>
  <c r="N60" i="5"/>
  <c r="J26" i="7"/>
  <c r="E80" i="7"/>
  <c r="L80" i="7"/>
  <c r="N78" i="5"/>
  <c r="M26" i="7"/>
  <c r="F80" i="7"/>
  <c r="M80" i="7"/>
  <c r="P80" i="7"/>
  <c r="Q80" i="7"/>
  <c r="Q25" i="7"/>
  <c r="N24" i="5"/>
  <c r="D27" i="7"/>
  <c r="C81" i="7"/>
  <c r="J81" i="7"/>
  <c r="N42" i="5"/>
  <c r="G27" i="7"/>
  <c r="D81" i="7"/>
  <c r="K81" i="7"/>
  <c r="N61" i="5"/>
  <c r="J27" i="7"/>
  <c r="E81" i="7"/>
  <c r="L81" i="7"/>
  <c r="N79" i="5"/>
  <c r="M27" i="7"/>
  <c r="F81" i="7"/>
  <c r="M81" i="7"/>
  <c r="P81" i="7"/>
  <c r="Q81" i="7"/>
  <c r="Q26" i="7"/>
  <c r="N25" i="5"/>
  <c r="D28" i="7"/>
  <c r="C82" i="7"/>
  <c r="J82" i="7"/>
  <c r="N43" i="5"/>
  <c r="G28" i="7"/>
  <c r="D82" i="7"/>
  <c r="K82" i="7"/>
  <c r="N62" i="5"/>
  <c r="J28" i="7"/>
  <c r="E82" i="7"/>
  <c r="L82" i="7"/>
  <c r="N80" i="5"/>
  <c r="M28" i="7"/>
  <c r="F82" i="7"/>
  <c r="M82" i="7"/>
  <c r="P82" i="7"/>
  <c r="Q82" i="7"/>
  <c r="Q27" i="7"/>
  <c r="N26" i="5"/>
  <c r="D29" i="7"/>
  <c r="C83" i="7"/>
  <c r="J83" i="7"/>
  <c r="N44" i="5"/>
  <c r="G29" i="7"/>
  <c r="D83" i="7"/>
  <c r="K83" i="7"/>
  <c r="N63" i="5"/>
  <c r="J29" i="7"/>
  <c r="E83" i="7"/>
  <c r="L83" i="7"/>
  <c r="N81" i="5"/>
  <c r="M29" i="7"/>
  <c r="F83" i="7"/>
  <c r="M83" i="7"/>
  <c r="P83" i="7"/>
  <c r="Q83" i="7"/>
  <c r="Q28" i="7"/>
  <c r="N45" i="5"/>
  <c r="G30" i="7"/>
  <c r="D84" i="7"/>
  <c r="K84" i="7"/>
  <c r="N64" i="5"/>
  <c r="J30" i="7"/>
  <c r="E84" i="7"/>
  <c r="L84" i="7"/>
  <c r="N82" i="5"/>
  <c r="M30" i="7"/>
  <c r="F84" i="7"/>
  <c r="M84" i="7"/>
  <c r="C84" i="7"/>
  <c r="J84" i="7"/>
  <c r="P84" i="7"/>
  <c r="Q84" i="7"/>
  <c r="Q29" i="7"/>
  <c r="N11" i="5"/>
  <c r="D14" i="7"/>
  <c r="C68" i="7"/>
  <c r="J68" i="7"/>
  <c r="N29" i="5"/>
  <c r="G14" i="7"/>
  <c r="D68" i="7"/>
  <c r="K68" i="7"/>
  <c r="N48" i="5"/>
  <c r="J14" i="7"/>
  <c r="E68" i="7"/>
  <c r="L68" i="7"/>
  <c r="N66" i="5"/>
  <c r="M14" i="7"/>
  <c r="F68" i="7"/>
  <c r="M68" i="7"/>
  <c r="P68" i="7"/>
  <c r="Q68" i="7"/>
  <c r="Q13" i="7"/>
  <c r="O69" i="7"/>
  <c r="P14" i="7"/>
  <c r="O70" i="7"/>
  <c r="P15" i="7"/>
  <c r="O71" i="7"/>
  <c r="P16" i="7"/>
  <c r="O72" i="7"/>
  <c r="P17" i="7"/>
  <c r="O73" i="7"/>
  <c r="P18" i="7"/>
  <c r="O74" i="7"/>
  <c r="P19" i="7"/>
  <c r="O75" i="7"/>
  <c r="P20" i="7"/>
  <c r="O76" i="7"/>
  <c r="P21" i="7"/>
  <c r="O77" i="7"/>
  <c r="P22" i="7"/>
  <c r="O78" i="7"/>
  <c r="P23" i="7"/>
  <c r="O79" i="7"/>
  <c r="P24" i="7"/>
  <c r="O80" i="7"/>
  <c r="P25" i="7"/>
  <c r="O81" i="7"/>
  <c r="P26" i="7"/>
  <c r="O82" i="7"/>
  <c r="P27" i="7"/>
  <c r="O83" i="7"/>
  <c r="P28" i="7"/>
  <c r="O84" i="7"/>
  <c r="P29" i="7"/>
  <c r="O68" i="7"/>
  <c r="P13" i="7"/>
  <c r="N83" i="5"/>
  <c r="M31" i="7"/>
  <c r="F85" i="7"/>
  <c r="M85" i="7"/>
  <c r="C85" i="7"/>
  <c r="J85" i="7"/>
  <c r="D85" i="7"/>
  <c r="K85" i="7"/>
  <c r="E85" i="7"/>
  <c r="L85" i="7"/>
  <c r="O85" i="7"/>
  <c r="P85" i="7"/>
  <c r="Q85" i="7"/>
  <c r="C86" i="7"/>
  <c r="J86" i="7"/>
  <c r="D86" i="7"/>
  <c r="K86" i="7"/>
  <c r="E86" i="7"/>
  <c r="L86" i="7"/>
  <c r="F86" i="7"/>
  <c r="M86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68" i="7"/>
  <c r="J26" i="5"/>
  <c r="C31" i="7"/>
  <c r="C59" i="7"/>
  <c r="J59" i="7"/>
  <c r="D59" i="7"/>
  <c r="K59" i="7"/>
  <c r="J64" i="5"/>
  <c r="I31" i="7"/>
  <c r="E59" i="7"/>
  <c r="L59" i="7"/>
  <c r="F59" i="7"/>
  <c r="M59" i="7"/>
  <c r="N59" i="7"/>
  <c r="O59" i="7"/>
  <c r="P59" i="7"/>
  <c r="C60" i="7"/>
  <c r="J60" i="7"/>
  <c r="D60" i="7"/>
  <c r="K60" i="7"/>
  <c r="E60" i="7"/>
  <c r="L60" i="7"/>
  <c r="F60" i="7"/>
  <c r="M60" i="7"/>
  <c r="N60" i="7"/>
  <c r="O60" i="7"/>
  <c r="P60" i="7"/>
  <c r="I59" i="7"/>
  <c r="I60" i="7"/>
  <c r="AC45" i="11"/>
  <c r="AD45" i="11"/>
  <c r="AE11" i="11"/>
  <c r="AC46" i="11"/>
  <c r="AD46" i="11"/>
  <c r="AE12" i="11"/>
  <c r="AC47" i="11"/>
  <c r="AD47" i="11"/>
  <c r="AE13" i="11"/>
  <c r="AC48" i="11"/>
  <c r="AD48" i="11"/>
  <c r="AE14" i="11"/>
  <c r="AC49" i="11"/>
  <c r="AD49" i="11"/>
  <c r="AE15" i="11"/>
  <c r="AC50" i="11"/>
  <c r="AD50" i="11"/>
  <c r="AE16" i="11"/>
  <c r="AC51" i="11"/>
  <c r="AD51" i="11"/>
  <c r="AE17" i="11"/>
  <c r="AC52" i="11"/>
  <c r="AD52" i="11"/>
  <c r="AE18" i="11"/>
  <c r="AC53" i="11"/>
  <c r="AD53" i="11"/>
  <c r="AE19" i="11"/>
  <c r="AC54" i="11"/>
  <c r="AD54" i="11"/>
  <c r="AE20" i="11"/>
  <c r="AC55" i="11"/>
  <c r="AD55" i="11"/>
  <c r="AE21" i="11"/>
  <c r="AC56" i="11"/>
  <c r="AD56" i="11"/>
  <c r="AE22" i="11"/>
  <c r="AC57" i="11"/>
  <c r="AD57" i="11"/>
  <c r="AE23" i="11"/>
  <c r="AC58" i="11"/>
  <c r="AD58" i="11"/>
  <c r="AE24" i="11"/>
  <c r="AC59" i="11"/>
  <c r="AD59" i="11"/>
  <c r="AE25" i="11"/>
  <c r="AC60" i="11"/>
  <c r="AD60" i="11"/>
  <c r="AE26" i="11"/>
  <c r="AC61" i="11"/>
  <c r="AD61" i="11"/>
  <c r="AE27" i="11"/>
  <c r="AC62" i="11"/>
  <c r="AD62" i="11"/>
  <c r="AE28" i="11"/>
  <c r="AC63" i="11"/>
  <c r="AD63" i="11"/>
  <c r="AE29" i="11"/>
  <c r="AC64" i="11"/>
  <c r="AD64" i="11"/>
  <c r="AE30" i="11"/>
  <c r="AC65" i="11"/>
  <c r="AD65" i="11"/>
  <c r="AE31" i="11"/>
  <c r="AC44" i="11"/>
  <c r="AD44" i="11"/>
  <c r="AE10" i="11"/>
  <c r="O45" i="11"/>
  <c r="P45" i="11"/>
  <c r="AD11" i="11"/>
  <c r="O46" i="11"/>
  <c r="P46" i="11"/>
  <c r="AD12" i="11"/>
  <c r="O47" i="11"/>
  <c r="P47" i="11"/>
  <c r="AD13" i="11"/>
  <c r="O48" i="11"/>
  <c r="P48" i="11"/>
  <c r="AD14" i="11"/>
  <c r="O49" i="11"/>
  <c r="P49" i="11"/>
  <c r="AD15" i="11"/>
  <c r="O50" i="11"/>
  <c r="P50" i="11"/>
  <c r="AD16" i="11"/>
  <c r="O51" i="11"/>
  <c r="P51" i="11"/>
  <c r="AD17" i="11"/>
  <c r="O52" i="11"/>
  <c r="P52" i="11"/>
  <c r="AD18" i="11"/>
  <c r="O53" i="11"/>
  <c r="P53" i="11"/>
  <c r="AD19" i="11"/>
  <c r="O54" i="11"/>
  <c r="P54" i="11"/>
  <c r="AD20" i="11"/>
  <c r="O55" i="11"/>
  <c r="P55" i="11"/>
  <c r="AD21" i="11"/>
  <c r="O56" i="11"/>
  <c r="P56" i="11"/>
  <c r="AD22" i="11"/>
  <c r="O57" i="11"/>
  <c r="P57" i="11"/>
  <c r="AD23" i="11"/>
  <c r="O58" i="11"/>
  <c r="P58" i="11"/>
  <c r="AD24" i="11"/>
  <c r="O59" i="11"/>
  <c r="P59" i="11"/>
  <c r="AD25" i="11"/>
  <c r="O60" i="11"/>
  <c r="P60" i="11"/>
  <c r="AD26" i="11"/>
  <c r="O61" i="11"/>
  <c r="P61" i="11"/>
  <c r="AD27" i="11"/>
  <c r="O62" i="11"/>
  <c r="P62" i="11"/>
  <c r="AD28" i="11"/>
  <c r="O63" i="11"/>
  <c r="P63" i="11"/>
  <c r="AD29" i="11"/>
  <c r="O64" i="11"/>
  <c r="P64" i="11"/>
  <c r="AD30" i="11"/>
  <c r="O65" i="11"/>
  <c r="P65" i="11"/>
  <c r="AD31" i="11"/>
  <c r="O44" i="11"/>
  <c r="P44" i="11"/>
  <c r="AD10" i="11"/>
  <c r="AB45" i="11"/>
  <c r="AB11" i="11"/>
  <c r="AB46" i="11"/>
  <c r="AB12" i="11"/>
  <c r="AB47" i="11"/>
  <c r="AB13" i="11"/>
  <c r="AB48" i="11"/>
  <c r="AB14" i="11"/>
  <c r="AB49" i="11"/>
  <c r="AB15" i="11"/>
  <c r="AB50" i="11"/>
  <c r="AB16" i="11"/>
  <c r="AB51" i="11"/>
  <c r="AB17" i="11"/>
  <c r="AB52" i="11"/>
  <c r="AB18" i="11"/>
  <c r="AB53" i="11"/>
  <c r="AB19" i="11"/>
  <c r="AB54" i="11"/>
  <c r="AB20" i="11"/>
  <c r="AB55" i="11"/>
  <c r="AB21" i="11"/>
  <c r="AB56" i="11"/>
  <c r="AB22" i="11"/>
  <c r="AB57" i="11"/>
  <c r="AB23" i="11"/>
  <c r="AB58" i="11"/>
  <c r="AB24" i="11"/>
  <c r="AB59" i="11"/>
  <c r="AB25" i="11"/>
  <c r="AB60" i="11"/>
  <c r="AB26" i="11"/>
  <c r="AB61" i="11"/>
  <c r="AB27" i="11"/>
  <c r="AB62" i="11"/>
  <c r="AB28" i="11"/>
  <c r="AB63" i="11"/>
  <c r="AB29" i="11"/>
  <c r="AB64" i="11"/>
  <c r="AB30" i="11"/>
  <c r="AB65" i="11"/>
  <c r="AB31" i="11"/>
  <c r="AB44" i="11"/>
  <c r="AB10" i="11"/>
  <c r="N45" i="11"/>
  <c r="AA11" i="11"/>
  <c r="N46" i="11"/>
  <c r="AA12" i="11"/>
  <c r="N47" i="11"/>
  <c r="AA13" i="11"/>
  <c r="N48" i="11"/>
  <c r="AA14" i="11"/>
  <c r="N49" i="11"/>
  <c r="AA15" i="11"/>
  <c r="N50" i="11"/>
  <c r="AA16" i="11"/>
  <c r="N51" i="11"/>
  <c r="AA17" i="11"/>
  <c r="N52" i="11"/>
  <c r="AA18" i="11"/>
  <c r="N53" i="11"/>
  <c r="AA19" i="11"/>
  <c r="N54" i="11"/>
  <c r="AA20" i="11"/>
  <c r="N55" i="11"/>
  <c r="AA21" i="11"/>
  <c r="N56" i="11"/>
  <c r="AA22" i="11"/>
  <c r="N57" i="11"/>
  <c r="AA23" i="11"/>
  <c r="N58" i="11"/>
  <c r="AA24" i="11"/>
  <c r="N59" i="11"/>
  <c r="AA25" i="11"/>
  <c r="N60" i="11"/>
  <c r="AA26" i="11"/>
  <c r="N61" i="11"/>
  <c r="AA27" i="11"/>
  <c r="N62" i="11"/>
  <c r="AA28" i="11"/>
  <c r="N63" i="11"/>
  <c r="AA29" i="11"/>
  <c r="N64" i="11"/>
  <c r="AA30" i="11"/>
  <c r="N65" i="11"/>
  <c r="AA31" i="11"/>
  <c r="N44" i="11"/>
  <c r="AA10" i="11"/>
  <c r="AC11" i="11"/>
  <c r="AC12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10" i="11"/>
  <c r="B45" i="11"/>
  <c r="Z11" i="11"/>
  <c r="B46" i="11"/>
  <c r="Z12" i="11"/>
  <c r="B47" i="11"/>
  <c r="Z13" i="11"/>
  <c r="B48" i="11"/>
  <c r="Z14" i="11"/>
  <c r="B49" i="11"/>
  <c r="Z15" i="11"/>
  <c r="B50" i="11"/>
  <c r="Z16" i="11"/>
  <c r="B51" i="11"/>
  <c r="Z17" i="11"/>
  <c r="B52" i="11"/>
  <c r="Z18" i="11"/>
  <c r="B53" i="11"/>
  <c r="Z19" i="11"/>
  <c r="B54" i="11"/>
  <c r="Z20" i="11"/>
  <c r="B55" i="11"/>
  <c r="Z21" i="11"/>
  <c r="B56" i="11"/>
  <c r="Z22" i="11"/>
  <c r="B57" i="11"/>
  <c r="Z23" i="11"/>
  <c r="B58" i="11"/>
  <c r="Z24" i="11"/>
  <c r="B59" i="11"/>
  <c r="Z25" i="11"/>
  <c r="B60" i="11"/>
  <c r="Z26" i="11"/>
  <c r="B61" i="11"/>
  <c r="Z27" i="11"/>
  <c r="B62" i="11"/>
  <c r="Z28" i="11"/>
  <c r="B63" i="11"/>
  <c r="Z29" i="11"/>
  <c r="B64" i="11"/>
  <c r="Z30" i="11"/>
  <c r="B65" i="11"/>
  <c r="Z31" i="11"/>
  <c r="Z10" i="11"/>
  <c r="B66" i="11"/>
  <c r="L7" i="12"/>
  <c r="L8" i="12"/>
  <c r="L9" i="12"/>
  <c r="L10" i="12"/>
  <c r="L11" i="12"/>
  <c r="L12" i="12"/>
  <c r="L13" i="12"/>
  <c r="L14" i="12"/>
  <c r="L16" i="12"/>
  <c r="L17" i="12"/>
  <c r="D26" i="12"/>
  <c r="L15" i="12"/>
  <c r="C26" i="12"/>
  <c r="S7" i="12"/>
  <c r="S8" i="12"/>
  <c r="S9" i="12"/>
  <c r="S10" i="12"/>
  <c r="S11" i="12"/>
  <c r="S12" i="12"/>
  <c r="S13" i="12"/>
  <c r="S14" i="12"/>
  <c r="S16" i="12"/>
  <c r="S17" i="12"/>
  <c r="D25" i="12"/>
  <c r="S15" i="12"/>
  <c r="C25" i="12"/>
  <c r="E7" i="12"/>
  <c r="E8" i="12"/>
  <c r="E9" i="12"/>
  <c r="E10" i="12"/>
  <c r="E11" i="12"/>
  <c r="E12" i="12"/>
  <c r="E13" i="12"/>
  <c r="E14" i="12"/>
  <c r="E15" i="12"/>
  <c r="E17" i="12"/>
  <c r="E18" i="12"/>
  <c r="D24" i="12"/>
  <c r="E16" i="12"/>
  <c r="C24" i="12"/>
  <c r="F15" i="12"/>
  <c r="G15" i="12"/>
  <c r="T14" i="12"/>
  <c r="U14" i="12"/>
  <c r="M14" i="12"/>
  <c r="N14" i="12"/>
  <c r="F14" i="12"/>
  <c r="G14" i="12"/>
  <c r="T13" i="12"/>
  <c r="U13" i="12"/>
  <c r="M13" i="12"/>
  <c r="N13" i="12"/>
  <c r="F13" i="12"/>
  <c r="G13" i="12"/>
  <c r="T12" i="12"/>
  <c r="U12" i="12"/>
  <c r="M12" i="12"/>
  <c r="N12" i="12"/>
  <c r="F12" i="12"/>
  <c r="G12" i="12"/>
  <c r="T11" i="12"/>
  <c r="U11" i="12"/>
  <c r="M11" i="12"/>
  <c r="N11" i="12"/>
  <c r="F11" i="12"/>
  <c r="G11" i="12"/>
  <c r="T10" i="12"/>
  <c r="U10" i="12"/>
  <c r="M10" i="12"/>
  <c r="N10" i="12"/>
  <c r="F10" i="12"/>
  <c r="G10" i="12"/>
  <c r="T9" i="12"/>
  <c r="U9" i="12"/>
  <c r="M9" i="12"/>
  <c r="N9" i="12"/>
  <c r="F9" i="12"/>
  <c r="G9" i="12"/>
  <c r="T8" i="12"/>
  <c r="U8" i="12"/>
  <c r="M8" i="12"/>
  <c r="N8" i="12"/>
  <c r="F8" i="12"/>
  <c r="G8" i="12"/>
  <c r="T7" i="12"/>
  <c r="U7" i="12"/>
  <c r="M7" i="12"/>
  <c r="N7" i="12"/>
  <c r="F7" i="12"/>
  <c r="G7" i="12"/>
  <c r="L36" i="10"/>
  <c r="M36" i="10"/>
  <c r="K36" i="10"/>
  <c r="AK35" i="10"/>
  <c r="AR35" i="10"/>
  <c r="AQ35" i="10"/>
  <c r="AP35" i="10"/>
  <c r="AO35" i="10"/>
  <c r="Y35" i="10"/>
  <c r="Z35" i="10"/>
  <c r="X35" i="10"/>
  <c r="L35" i="10"/>
  <c r="M35" i="10"/>
  <c r="K35" i="10"/>
  <c r="Y34" i="10"/>
  <c r="Z34" i="10"/>
  <c r="AU34" i="10"/>
  <c r="X34" i="10"/>
  <c r="AT34" i="10"/>
  <c r="AK34" i="10"/>
  <c r="AR34" i="10"/>
  <c r="AQ34" i="10"/>
  <c r="AP34" i="10"/>
  <c r="AO34" i="10"/>
  <c r="L34" i="10"/>
  <c r="M34" i="10"/>
  <c r="K34" i="10"/>
  <c r="Y33" i="10"/>
  <c r="Z33" i="10"/>
  <c r="AU33" i="10"/>
  <c r="X33" i="10"/>
  <c r="AT33" i="10"/>
  <c r="AL33" i="10"/>
  <c r="AM33" i="10"/>
  <c r="AS33" i="10"/>
  <c r="AK33" i="10"/>
  <c r="AR33" i="10"/>
  <c r="AQ33" i="10"/>
  <c r="AP33" i="10"/>
  <c r="AO33" i="10"/>
  <c r="L33" i="10"/>
  <c r="M33" i="10"/>
  <c r="K33" i="10"/>
  <c r="Y32" i="10"/>
  <c r="Z32" i="10"/>
  <c r="AU32" i="10"/>
  <c r="X32" i="10"/>
  <c r="AT32" i="10"/>
  <c r="AL32" i="10"/>
  <c r="AM32" i="10"/>
  <c r="AS32" i="10"/>
  <c r="AK32" i="10"/>
  <c r="AR32" i="10"/>
  <c r="AQ32" i="10"/>
  <c r="AP32" i="10"/>
  <c r="AO32" i="10"/>
  <c r="L32" i="10"/>
  <c r="M32" i="10"/>
  <c r="K32" i="10"/>
  <c r="Y31" i="10"/>
  <c r="Z31" i="10"/>
  <c r="AU31" i="10"/>
  <c r="X31" i="10"/>
  <c r="AT31" i="10"/>
  <c r="AL31" i="10"/>
  <c r="AM31" i="10"/>
  <c r="AS31" i="10"/>
  <c r="AK31" i="10"/>
  <c r="AR31" i="10"/>
  <c r="AQ31" i="10"/>
  <c r="AP31" i="10"/>
  <c r="AO31" i="10"/>
  <c r="L31" i="10"/>
  <c r="M31" i="10"/>
  <c r="K31" i="10"/>
  <c r="Y30" i="10"/>
  <c r="Z30" i="10"/>
  <c r="AU30" i="10"/>
  <c r="X30" i="10"/>
  <c r="AT30" i="10"/>
  <c r="AL30" i="10"/>
  <c r="AM30" i="10"/>
  <c r="AS30" i="10"/>
  <c r="AK30" i="10"/>
  <c r="AR30" i="10"/>
  <c r="AQ30" i="10"/>
  <c r="AP30" i="10"/>
  <c r="AO30" i="10"/>
  <c r="L30" i="10"/>
  <c r="M30" i="10"/>
  <c r="K30" i="10"/>
  <c r="Y29" i="10"/>
  <c r="Z29" i="10"/>
  <c r="AU29" i="10"/>
  <c r="X29" i="10"/>
  <c r="AT29" i="10"/>
  <c r="AL29" i="10"/>
  <c r="AM29" i="10"/>
  <c r="AS29" i="10"/>
  <c r="AK29" i="10"/>
  <c r="AR29" i="10"/>
  <c r="AQ29" i="10"/>
  <c r="AP29" i="10"/>
  <c r="AO29" i="10"/>
  <c r="L29" i="10"/>
  <c r="M29" i="10"/>
  <c r="K29" i="10"/>
  <c r="Y28" i="10"/>
  <c r="Z28" i="10"/>
  <c r="AU28" i="10"/>
  <c r="X28" i="10"/>
  <c r="AT28" i="10"/>
  <c r="AL28" i="10"/>
  <c r="AM28" i="10"/>
  <c r="AS28" i="10"/>
  <c r="AK28" i="10"/>
  <c r="AR28" i="10"/>
  <c r="AQ28" i="10"/>
  <c r="AP28" i="10"/>
  <c r="AO28" i="10"/>
  <c r="L28" i="10"/>
  <c r="M28" i="10"/>
  <c r="K28" i="10"/>
  <c r="Y27" i="10"/>
  <c r="Z27" i="10"/>
  <c r="AU27" i="10"/>
  <c r="X27" i="10"/>
  <c r="AT27" i="10"/>
  <c r="AL27" i="10"/>
  <c r="AM27" i="10"/>
  <c r="AS27" i="10"/>
  <c r="AK27" i="10"/>
  <c r="AR27" i="10"/>
  <c r="AQ27" i="10"/>
  <c r="AP27" i="10"/>
  <c r="AO27" i="10"/>
  <c r="L27" i="10"/>
  <c r="M27" i="10"/>
  <c r="K27" i="10"/>
  <c r="Y26" i="10"/>
  <c r="Z26" i="10"/>
  <c r="AU26" i="10"/>
  <c r="X26" i="10"/>
  <c r="AT26" i="10"/>
  <c r="AL26" i="10"/>
  <c r="AM26" i="10"/>
  <c r="AS26" i="10"/>
  <c r="AK26" i="10"/>
  <c r="AR26" i="10"/>
  <c r="AQ26" i="10"/>
  <c r="AP26" i="10"/>
  <c r="AO26" i="10"/>
  <c r="L26" i="10"/>
  <c r="M26" i="10"/>
  <c r="K26" i="10"/>
  <c r="Y25" i="10"/>
  <c r="Z25" i="10"/>
  <c r="AU25" i="10"/>
  <c r="X25" i="10"/>
  <c r="AT25" i="10"/>
  <c r="AL25" i="10"/>
  <c r="AM25" i="10"/>
  <c r="AS25" i="10"/>
  <c r="AK25" i="10"/>
  <c r="AR25" i="10"/>
  <c r="AQ25" i="10"/>
  <c r="AP25" i="10"/>
  <c r="AO25" i="10"/>
  <c r="L25" i="10"/>
  <c r="M25" i="10"/>
  <c r="K25" i="10"/>
  <c r="Y24" i="10"/>
  <c r="Z24" i="10"/>
  <c r="AU24" i="10"/>
  <c r="X24" i="10"/>
  <c r="AT24" i="10"/>
  <c r="AL24" i="10"/>
  <c r="AM24" i="10"/>
  <c r="AS24" i="10"/>
  <c r="AK24" i="10"/>
  <c r="AR24" i="10"/>
  <c r="AQ24" i="10"/>
  <c r="AP24" i="10"/>
  <c r="AO24" i="10"/>
  <c r="L24" i="10"/>
  <c r="M24" i="10"/>
  <c r="K24" i="10"/>
  <c r="Y23" i="10"/>
  <c r="Z23" i="10"/>
  <c r="AU23" i="10"/>
  <c r="X23" i="10"/>
  <c r="AT23" i="10"/>
  <c r="AL23" i="10"/>
  <c r="AM23" i="10"/>
  <c r="AS23" i="10"/>
  <c r="AK23" i="10"/>
  <c r="AR23" i="10"/>
  <c r="AQ23" i="10"/>
  <c r="AP23" i="10"/>
  <c r="AO23" i="10"/>
  <c r="L23" i="10"/>
  <c r="M23" i="10"/>
  <c r="K23" i="10"/>
  <c r="Y22" i="10"/>
  <c r="Z22" i="10"/>
  <c r="AU22" i="10"/>
  <c r="X22" i="10"/>
  <c r="AT22" i="10"/>
  <c r="AL22" i="10"/>
  <c r="AM22" i="10"/>
  <c r="AS22" i="10"/>
  <c r="AK22" i="10"/>
  <c r="AR22" i="10"/>
  <c r="AQ22" i="10"/>
  <c r="AP22" i="10"/>
  <c r="AO22" i="10"/>
  <c r="L22" i="10"/>
  <c r="M22" i="10"/>
  <c r="K22" i="10"/>
  <c r="Y21" i="10"/>
  <c r="Z21" i="10"/>
  <c r="AU21" i="10"/>
  <c r="X21" i="10"/>
  <c r="AT21" i="10"/>
  <c r="AL21" i="10"/>
  <c r="AM21" i="10"/>
  <c r="AS21" i="10"/>
  <c r="AK21" i="10"/>
  <c r="AR21" i="10"/>
  <c r="AQ21" i="10"/>
  <c r="AP21" i="10"/>
  <c r="AO21" i="10"/>
  <c r="L21" i="10"/>
  <c r="M21" i="10"/>
  <c r="K21" i="10"/>
  <c r="Y20" i="10"/>
  <c r="Z20" i="10"/>
  <c r="AU20" i="10"/>
  <c r="X20" i="10"/>
  <c r="AT20" i="10"/>
  <c r="AL20" i="10"/>
  <c r="AM20" i="10"/>
  <c r="AS20" i="10"/>
  <c r="AK20" i="10"/>
  <c r="AR20" i="10"/>
  <c r="AQ20" i="10"/>
  <c r="AP20" i="10"/>
  <c r="AO20" i="10"/>
  <c r="L20" i="10"/>
  <c r="M20" i="10"/>
  <c r="K20" i="10"/>
  <c r="Y19" i="10"/>
  <c r="Z19" i="10"/>
  <c r="AU19" i="10"/>
  <c r="X19" i="10"/>
  <c r="AT19" i="10"/>
  <c r="AL19" i="10"/>
  <c r="AM19" i="10"/>
  <c r="AS19" i="10"/>
  <c r="AK19" i="10"/>
  <c r="AR19" i="10"/>
  <c r="AQ19" i="10"/>
  <c r="AP19" i="10"/>
  <c r="AO19" i="10"/>
  <c r="L19" i="10"/>
  <c r="M19" i="10"/>
  <c r="K19" i="10"/>
  <c r="Y18" i="10"/>
  <c r="Z18" i="10"/>
  <c r="AU18" i="10"/>
  <c r="X18" i="10"/>
  <c r="AT18" i="10"/>
  <c r="AL18" i="10"/>
  <c r="AM18" i="10"/>
  <c r="AS18" i="10"/>
  <c r="AK18" i="10"/>
  <c r="AR18" i="10"/>
  <c r="AQ18" i="10"/>
  <c r="AP18" i="10"/>
  <c r="AO18" i="10"/>
  <c r="L18" i="10"/>
  <c r="M18" i="10"/>
  <c r="K18" i="10"/>
  <c r="Y17" i="10"/>
  <c r="Z17" i="10"/>
  <c r="AU17" i="10"/>
  <c r="X17" i="10"/>
  <c r="AT17" i="10"/>
  <c r="AL17" i="10"/>
  <c r="AM17" i="10"/>
  <c r="AS17" i="10"/>
  <c r="AK17" i="10"/>
  <c r="AR17" i="10"/>
  <c r="AQ17" i="10"/>
  <c r="AP17" i="10"/>
  <c r="AO17" i="10"/>
  <c r="L17" i="10"/>
  <c r="M17" i="10"/>
  <c r="K17" i="10"/>
  <c r="Y16" i="10"/>
  <c r="Z16" i="10"/>
  <c r="AU16" i="10"/>
  <c r="X16" i="10"/>
  <c r="AT16" i="10"/>
  <c r="AL16" i="10"/>
  <c r="AM16" i="10"/>
  <c r="AS16" i="10"/>
  <c r="AK16" i="10"/>
  <c r="AR16" i="10"/>
  <c r="AQ16" i="10"/>
  <c r="AP16" i="10"/>
  <c r="AO16" i="10"/>
  <c r="L16" i="10"/>
  <c r="M16" i="10"/>
  <c r="K16" i="10"/>
  <c r="Y15" i="10"/>
  <c r="Z15" i="10"/>
  <c r="AU15" i="10"/>
  <c r="X15" i="10"/>
  <c r="AT15" i="10"/>
  <c r="AL15" i="10"/>
  <c r="AM15" i="10"/>
  <c r="AS15" i="10"/>
  <c r="AK15" i="10"/>
  <c r="AR15" i="10"/>
  <c r="AQ15" i="10"/>
  <c r="AP15" i="10"/>
  <c r="AO15" i="10"/>
  <c r="L15" i="10"/>
  <c r="M15" i="10"/>
  <c r="K15" i="10"/>
  <c r="Y14" i="10"/>
  <c r="Z14" i="10"/>
  <c r="AU14" i="10"/>
  <c r="X14" i="10"/>
  <c r="AT14" i="10"/>
  <c r="AL14" i="10"/>
  <c r="AM14" i="10"/>
  <c r="AS14" i="10"/>
  <c r="AK14" i="10"/>
  <c r="AR14" i="10"/>
  <c r="AQ14" i="10"/>
  <c r="AP14" i="10"/>
  <c r="AO14" i="10"/>
  <c r="H545" i="9"/>
  <c r="I545" i="9"/>
  <c r="J545" i="9"/>
  <c r="K545" i="9"/>
  <c r="D545" i="9"/>
  <c r="H544" i="9"/>
  <c r="I544" i="9"/>
  <c r="J544" i="9"/>
  <c r="K544" i="9"/>
  <c r="D544" i="9"/>
  <c r="H543" i="9"/>
  <c r="I543" i="9"/>
  <c r="J543" i="9"/>
  <c r="K543" i="9"/>
  <c r="D543" i="9"/>
  <c r="H542" i="9"/>
  <c r="I542" i="9"/>
  <c r="J542" i="9"/>
  <c r="K542" i="9"/>
  <c r="D542" i="9"/>
  <c r="H541" i="9"/>
  <c r="I541" i="9"/>
  <c r="J541" i="9"/>
  <c r="K541" i="9"/>
  <c r="D541" i="9"/>
  <c r="H540" i="9"/>
  <c r="I540" i="9"/>
  <c r="J540" i="9"/>
  <c r="K540" i="9"/>
  <c r="D540" i="9"/>
  <c r="H539" i="9"/>
  <c r="I539" i="9"/>
  <c r="J539" i="9"/>
  <c r="K539" i="9"/>
  <c r="D539" i="9"/>
  <c r="H538" i="9"/>
  <c r="I538" i="9"/>
  <c r="J538" i="9"/>
  <c r="K538" i="9"/>
  <c r="D538" i="9"/>
  <c r="H537" i="9"/>
  <c r="I537" i="9"/>
  <c r="J537" i="9"/>
  <c r="K537" i="9"/>
  <c r="D537" i="9"/>
  <c r="H536" i="9"/>
  <c r="I536" i="9"/>
  <c r="J536" i="9"/>
  <c r="K536" i="9"/>
  <c r="D536" i="9"/>
  <c r="H535" i="9"/>
  <c r="I535" i="9"/>
  <c r="J535" i="9"/>
  <c r="K535" i="9"/>
  <c r="D535" i="9"/>
  <c r="H534" i="9"/>
  <c r="I534" i="9"/>
  <c r="J534" i="9"/>
  <c r="K534" i="9"/>
  <c r="D534" i="9"/>
  <c r="H533" i="9"/>
  <c r="I533" i="9"/>
  <c r="J533" i="9"/>
  <c r="K533" i="9"/>
  <c r="D533" i="9"/>
  <c r="H532" i="9"/>
  <c r="I532" i="9"/>
  <c r="J532" i="9"/>
  <c r="K532" i="9"/>
  <c r="D532" i="9"/>
  <c r="H531" i="9"/>
  <c r="I531" i="9"/>
  <c r="J531" i="9"/>
  <c r="K531" i="9"/>
  <c r="D531" i="9"/>
  <c r="H530" i="9"/>
  <c r="I530" i="9"/>
  <c r="J530" i="9"/>
  <c r="K530" i="9"/>
  <c r="D530" i="9"/>
  <c r="H529" i="9"/>
  <c r="I529" i="9"/>
  <c r="J529" i="9"/>
  <c r="K529" i="9"/>
  <c r="D529" i="9"/>
  <c r="H528" i="9"/>
  <c r="I528" i="9"/>
  <c r="J528" i="9"/>
  <c r="K528" i="9"/>
  <c r="D528" i="9"/>
  <c r="H527" i="9"/>
  <c r="I527" i="9"/>
  <c r="J527" i="9"/>
  <c r="K527" i="9"/>
  <c r="D527" i="9"/>
  <c r="H526" i="9"/>
  <c r="I526" i="9"/>
  <c r="J526" i="9"/>
  <c r="K526" i="9"/>
  <c r="D526" i="9"/>
  <c r="H525" i="9"/>
  <c r="I525" i="9"/>
  <c r="J525" i="9"/>
  <c r="K525" i="9"/>
  <c r="D525" i="9"/>
  <c r="H524" i="9"/>
  <c r="I524" i="9"/>
  <c r="J524" i="9"/>
  <c r="K524" i="9"/>
  <c r="D524" i="9"/>
  <c r="H523" i="9"/>
  <c r="I523" i="9"/>
  <c r="J523" i="9"/>
  <c r="K523" i="9"/>
  <c r="D523" i="9"/>
  <c r="H522" i="9"/>
  <c r="I522" i="9"/>
  <c r="J522" i="9"/>
  <c r="K522" i="9"/>
  <c r="D522" i="9"/>
  <c r="H521" i="9"/>
  <c r="I521" i="9"/>
  <c r="J521" i="9"/>
  <c r="K521" i="9"/>
  <c r="D521" i="9"/>
  <c r="H520" i="9"/>
  <c r="I520" i="9"/>
  <c r="J520" i="9"/>
  <c r="K520" i="9"/>
  <c r="D520" i="9"/>
  <c r="H519" i="9"/>
  <c r="I519" i="9"/>
  <c r="J519" i="9"/>
  <c r="K519" i="9"/>
  <c r="D519" i="9"/>
  <c r="H518" i="9"/>
  <c r="I518" i="9"/>
  <c r="J518" i="9"/>
  <c r="K518" i="9"/>
  <c r="D518" i="9"/>
  <c r="H517" i="9"/>
  <c r="I517" i="9"/>
  <c r="J517" i="9"/>
  <c r="K517" i="9"/>
  <c r="D517" i="9"/>
  <c r="H516" i="9"/>
  <c r="I516" i="9"/>
  <c r="J516" i="9"/>
  <c r="K516" i="9"/>
  <c r="D516" i="9"/>
  <c r="H515" i="9"/>
  <c r="I515" i="9"/>
  <c r="J515" i="9"/>
  <c r="K515" i="9"/>
  <c r="D515" i="9"/>
  <c r="H514" i="9"/>
  <c r="I514" i="9"/>
  <c r="J514" i="9"/>
  <c r="K514" i="9"/>
  <c r="D514" i="9"/>
  <c r="H513" i="9"/>
  <c r="I513" i="9"/>
  <c r="J513" i="9"/>
  <c r="K513" i="9"/>
  <c r="D513" i="9"/>
  <c r="H512" i="9"/>
  <c r="I512" i="9"/>
  <c r="J512" i="9"/>
  <c r="K512" i="9"/>
  <c r="D512" i="9"/>
  <c r="H511" i="9"/>
  <c r="I511" i="9"/>
  <c r="J511" i="9"/>
  <c r="K511" i="9"/>
  <c r="D511" i="9"/>
  <c r="H510" i="9"/>
  <c r="I510" i="9"/>
  <c r="J510" i="9"/>
  <c r="K510" i="9"/>
  <c r="D510" i="9"/>
  <c r="H509" i="9"/>
  <c r="I509" i="9"/>
  <c r="J509" i="9"/>
  <c r="K509" i="9"/>
  <c r="D509" i="9"/>
  <c r="H508" i="9"/>
  <c r="I508" i="9"/>
  <c r="J508" i="9"/>
  <c r="K508" i="9"/>
  <c r="D508" i="9"/>
  <c r="H507" i="9"/>
  <c r="I507" i="9"/>
  <c r="J507" i="9"/>
  <c r="K507" i="9"/>
  <c r="D507" i="9"/>
  <c r="H506" i="9"/>
  <c r="I506" i="9"/>
  <c r="J506" i="9"/>
  <c r="K506" i="9"/>
  <c r="D506" i="9"/>
  <c r="H505" i="9"/>
  <c r="I505" i="9"/>
  <c r="J505" i="9"/>
  <c r="K505" i="9"/>
  <c r="D505" i="9"/>
  <c r="H504" i="9"/>
  <c r="I504" i="9"/>
  <c r="J504" i="9"/>
  <c r="K504" i="9"/>
  <c r="D504" i="9"/>
  <c r="H503" i="9"/>
  <c r="I503" i="9"/>
  <c r="J503" i="9"/>
  <c r="K503" i="9"/>
  <c r="D503" i="9"/>
  <c r="H502" i="9"/>
  <c r="I502" i="9"/>
  <c r="J502" i="9"/>
  <c r="K502" i="9"/>
  <c r="D502" i="9"/>
  <c r="H501" i="9"/>
  <c r="I501" i="9"/>
  <c r="J501" i="9"/>
  <c r="K501" i="9"/>
  <c r="D501" i="9"/>
  <c r="H500" i="9"/>
  <c r="I500" i="9"/>
  <c r="J500" i="9"/>
  <c r="K500" i="9"/>
  <c r="D500" i="9"/>
  <c r="H499" i="9"/>
  <c r="I499" i="9"/>
  <c r="J499" i="9"/>
  <c r="K499" i="9"/>
  <c r="D499" i="9"/>
  <c r="H498" i="9"/>
  <c r="I498" i="9"/>
  <c r="J498" i="9"/>
  <c r="K498" i="9"/>
  <c r="D498" i="9"/>
  <c r="H497" i="9"/>
  <c r="I497" i="9"/>
  <c r="J497" i="9"/>
  <c r="K497" i="9"/>
  <c r="D497" i="9"/>
  <c r="H496" i="9"/>
  <c r="I496" i="9"/>
  <c r="J496" i="9"/>
  <c r="K496" i="9"/>
  <c r="D496" i="9"/>
  <c r="H495" i="9"/>
  <c r="I495" i="9"/>
  <c r="J495" i="9"/>
  <c r="K495" i="9"/>
  <c r="D495" i="9"/>
  <c r="H494" i="9"/>
  <c r="I494" i="9"/>
  <c r="J494" i="9"/>
  <c r="K494" i="9"/>
  <c r="D494" i="9"/>
  <c r="H493" i="9"/>
  <c r="I493" i="9"/>
  <c r="J493" i="9"/>
  <c r="K493" i="9"/>
  <c r="D493" i="9"/>
  <c r="H492" i="9"/>
  <c r="I492" i="9"/>
  <c r="J492" i="9"/>
  <c r="K492" i="9"/>
  <c r="D492" i="9"/>
  <c r="H491" i="9"/>
  <c r="I491" i="9"/>
  <c r="J491" i="9"/>
  <c r="K491" i="9"/>
  <c r="D491" i="9"/>
  <c r="H490" i="9"/>
  <c r="I490" i="9"/>
  <c r="J490" i="9"/>
  <c r="K490" i="9"/>
  <c r="D490" i="9"/>
  <c r="H489" i="9"/>
  <c r="I489" i="9"/>
  <c r="J489" i="9"/>
  <c r="K489" i="9"/>
  <c r="D489" i="9"/>
  <c r="H488" i="9"/>
  <c r="I488" i="9"/>
  <c r="J488" i="9"/>
  <c r="K488" i="9"/>
  <c r="D488" i="9"/>
  <c r="H487" i="9"/>
  <c r="I487" i="9"/>
  <c r="J487" i="9"/>
  <c r="K487" i="9"/>
  <c r="D487" i="9"/>
  <c r="H486" i="9"/>
  <c r="I486" i="9"/>
  <c r="J486" i="9"/>
  <c r="K486" i="9"/>
  <c r="D486" i="9"/>
  <c r="H485" i="9"/>
  <c r="I485" i="9"/>
  <c r="J485" i="9"/>
  <c r="K485" i="9"/>
  <c r="D485" i="9"/>
  <c r="H484" i="9"/>
  <c r="I484" i="9"/>
  <c r="J484" i="9"/>
  <c r="K484" i="9"/>
  <c r="D484" i="9"/>
  <c r="H483" i="9"/>
  <c r="I483" i="9"/>
  <c r="J483" i="9"/>
  <c r="K483" i="9"/>
  <c r="D483" i="9"/>
  <c r="H482" i="9"/>
  <c r="I482" i="9"/>
  <c r="J482" i="9"/>
  <c r="K482" i="9"/>
  <c r="D482" i="9"/>
  <c r="H481" i="9"/>
  <c r="I481" i="9"/>
  <c r="J481" i="9"/>
  <c r="K481" i="9"/>
  <c r="D481" i="9"/>
  <c r="H480" i="9"/>
  <c r="I480" i="9"/>
  <c r="J480" i="9"/>
  <c r="K480" i="9"/>
  <c r="D480" i="9"/>
  <c r="H479" i="9"/>
  <c r="I479" i="9"/>
  <c r="J479" i="9"/>
  <c r="K479" i="9"/>
  <c r="D479" i="9"/>
  <c r="H478" i="9"/>
  <c r="I478" i="9"/>
  <c r="J478" i="9"/>
  <c r="K478" i="9"/>
  <c r="D478" i="9"/>
  <c r="H477" i="9"/>
  <c r="I477" i="9"/>
  <c r="J477" i="9"/>
  <c r="K477" i="9"/>
  <c r="D477" i="9"/>
  <c r="H476" i="9"/>
  <c r="I476" i="9"/>
  <c r="J476" i="9"/>
  <c r="K476" i="9"/>
  <c r="D476" i="9"/>
  <c r="H475" i="9"/>
  <c r="I475" i="9"/>
  <c r="J475" i="9"/>
  <c r="K475" i="9"/>
  <c r="D475" i="9"/>
  <c r="H474" i="9"/>
  <c r="I474" i="9"/>
  <c r="J474" i="9"/>
  <c r="K474" i="9"/>
  <c r="D474" i="9"/>
  <c r="H473" i="9"/>
  <c r="I473" i="9"/>
  <c r="J473" i="9"/>
  <c r="K473" i="9"/>
  <c r="D473" i="9"/>
  <c r="H472" i="9"/>
  <c r="I472" i="9"/>
  <c r="J472" i="9"/>
  <c r="K472" i="9"/>
  <c r="D472" i="9"/>
  <c r="H471" i="9"/>
  <c r="I471" i="9"/>
  <c r="J471" i="9"/>
  <c r="K471" i="9"/>
  <c r="D471" i="9"/>
  <c r="H470" i="9"/>
  <c r="I470" i="9"/>
  <c r="J470" i="9"/>
  <c r="K470" i="9"/>
  <c r="D470" i="9"/>
  <c r="H469" i="9"/>
  <c r="I469" i="9"/>
  <c r="J469" i="9"/>
  <c r="K469" i="9"/>
  <c r="D469" i="9"/>
  <c r="H468" i="9"/>
  <c r="I468" i="9"/>
  <c r="J468" i="9"/>
  <c r="K468" i="9"/>
  <c r="D468" i="9"/>
  <c r="H467" i="9"/>
  <c r="I467" i="9"/>
  <c r="J467" i="9"/>
  <c r="K467" i="9"/>
  <c r="D467" i="9"/>
  <c r="H466" i="9"/>
  <c r="I466" i="9"/>
  <c r="J466" i="9"/>
  <c r="K466" i="9"/>
  <c r="D466" i="9"/>
  <c r="H465" i="9"/>
  <c r="I465" i="9"/>
  <c r="J465" i="9"/>
  <c r="K465" i="9"/>
  <c r="D465" i="9"/>
  <c r="H464" i="9"/>
  <c r="I464" i="9"/>
  <c r="J464" i="9"/>
  <c r="K464" i="9"/>
  <c r="D464" i="9"/>
  <c r="H463" i="9"/>
  <c r="I463" i="9"/>
  <c r="J463" i="9"/>
  <c r="K463" i="9"/>
  <c r="D463" i="9"/>
  <c r="H462" i="9"/>
  <c r="I462" i="9"/>
  <c r="J462" i="9"/>
  <c r="K462" i="9"/>
  <c r="D462" i="9"/>
  <c r="H461" i="9"/>
  <c r="I461" i="9"/>
  <c r="J461" i="9"/>
  <c r="K461" i="9"/>
  <c r="D461" i="9"/>
  <c r="H460" i="9"/>
  <c r="I460" i="9"/>
  <c r="J460" i="9"/>
  <c r="K460" i="9"/>
  <c r="D460" i="9"/>
  <c r="H459" i="9"/>
  <c r="I459" i="9"/>
  <c r="J459" i="9"/>
  <c r="K459" i="9"/>
  <c r="D459" i="9"/>
  <c r="H458" i="9"/>
  <c r="I458" i="9"/>
  <c r="J458" i="9"/>
  <c r="K458" i="9"/>
  <c r="D458" i="9"/>
  <c r="H457" i="9"/>
  <c r="I457" i="9"/>
  <c r="J457" i="9"/>
  <c r="K457" i="9"/>
  <c r="D457" i="9"/>
  <c r="H456" i="9"/>
  <c r="I456" i="9"/>
  <c r="J456" i="9"/>
  <c r="K456" i="9"/>
  <c r="D456" i="9"/>
  <c r="H455" i="9"/>
  <c r="I455" i="9"/>
  <c r="J455" i="9"/>
  <c r="K455" i="9"/>
  <c r="D455" i="9"/>
  <c r="H454" i="9"/>
  <c r="I454" i="9"/>
  <c r="J454" i="9"/>
  <c r="K454" i="9"/>
  <c r="D454" i="9"/>
  <c r="H453" i="9"/>
  <c r="I453" i="9"/>
  <c r="J453" i="9"/>
  <c r="K453" i="9"/>
  <c r="D453" i="9"/>
  <c r="H452" i="9"/>
  <c r="I452" i="9"/>
  <c r="J452" i="9"/>
  <c r="K452" i="9"/>
  <c r="D452" i="9"/>
  <c r="H451" i="9"/>
  <c r="I451" i="9"/>
  <c r="J451" i="9"/>
  <c r="K451" i="9"/>
  <c r="D451" i="9"/>
  <c r="H450" i="9"/>
  <c r="I450" i="9"/>
  <c r="J450" i="9"/>
  <c r="K450" i="9"/>
  <c r="D450" i="9"/>
  <c r="H449" i="9"/>
  <c r="I449" i="9"/>
  <c r="J449" i="9"/>
  <c r="K449" i="9"/>
  <c r="D449" i="9"/>
  <c r="H448" i="9"/>
  <c r="I448" i="9"/>
  <c r="J448" i="9"/>
  <c r="K448" i="9"/>
  <c r="D448" i="9"/>
  <c r="H447" i="9"/>
  <c r="I447" i="9"/>
  <c r="J447" i="9"/>
  <c r="K447" i="9"/>
  <c r="D447" i="9"/>
  <c r="H446" i="9"/>
  <c r="I446" i="9"/>
  <c r="J446" i="9"/>
  <c r="K446" i="9"/>
  <c r="D446" i="9"/>
  <c r="H445" i="9"/>
  <c r="I445" i="9"/>
  <c r="J445" i="9"/>
  <c r="K445" i="9"/>
  <c r="D445" i="9"/>
  <c r="H444" i="9"/>
  <c r="I444" i="9"/>
  <c r="J444" i="9"/>
  <c r="K444" i="9"/>
  <c r="D444" i="9"/>
  <c r="H443" i="9"/>
  <c r="I443" i="9"/>
  <c r="J443" i="9"/>
  <c r="K443" i="9"/>
  <c r="D443" i="9"/>
  <c r="H442" i="9"/>
  <c r="I442" i="9"/>
  <c r="J442" i="9"/>
  <c r="K442" i="9"/>
  <c r="D442" i="9"/>
  <c r="H441" i="9"/>
  <c r="I441" i="9"/>
  <c r="J441" i="9"/>
  <c r="K441" i="9"/>
  <c r="D441" i="9"/>
  <c r="H440" i="9"/>
  <c r="I440" i="9"/>
  <c r="J440" i="9"/>
  <c r="K440" i="9"/>
  <c r="D440" i="9"/>
  <c r="H439" i="9"/>
  <c r="I439" i="9"/>
  <c r="J439" i="9"/>
  <c r="K439" i="9"/>
  <c r="D439" i="9"/>
  <c r="H438" i="9"/>
  <c r="I438" i="9"/>
  <c r="J438" i="9"/>
  <c r="K438" i="9"/>
  <c r="D438" i="9"/>
  <c r="H437" i="9"/>
  <c r="I437" i="9"/>
  <c r="J437" i="9"/>
  <c r="K437" i="9"/>
  <c r="D437" i="9"/>
  <c r="H436" i="9"/>
  <c r="I436" i="9"/>
  <c r="J436" i="9"/>
  <c r="K436" i="9"/>
  <c r="D436" i="9"/>
  <c r="H435" i="9"/>
  <c r="I435" i="9"/>
  <c r="J435" i="9"/>
  <c r="K435" i="9"/>
  <c r="D435" i="9"/>
  <c r="H434" i="9"/>
  <c r="I434" i="9"/>
  <c r="J434" i="9"/>
  <c r="K434" i="9"/>
  <c r="D434" i="9"/>
  <c r="H433" i="9"/>
  <c r="I433" i="9"/>
  <c r="J433" i="9"/>
  <c r="K433" i="9"/>
  <c r="D433" i="9"/>
  <c r="H432" i="9"/>
  <c r="I432" i="9"/>
  <c r="J432" i="9"/>
  <c r="K432" i="9"/>
  <c r="D432" i="9"/>
  <c r="H431" i="9"/>
  <c r="I431" i="9"/>
  <c r="J431" i="9"/>
  <c r="K431" i="9"/>
  <c r="D431" i="9"/>
  <c r="H430" i="9"/>
  <c r="I430" i="9"/>
  <c r="J430" i="9"/>
  <c r="K430" i="9"/>
  <c r="D430" i="9"/>
  <c r="H429" i="9"/>
  <c r="I429" i="9"/>
  <c r="J429" i="9"/>
  <c r="K429" i="9"/>
  <c r="D429" i="9"/>
  <c r="H428" i="9"/>
  <c r="I428" i="9"/>
  <c r="J428" i="9"/>
  <c r="K428" i="9"/>
  <c r="D428" i="9"/>
  <c r="H427" i="9"/>
  <c r="I427" i="9"/>
  <c r="J427" i="9"/>
  <c r="K427" i="9"/>
  <c r="D427" i="9"/>
  <c r="I426" i="9"/>
  <c r="I425" i="9"/>
  <c r="H425" i="9"/>
  <c r="I424" i="9"/>
  <c r="H424" i="9"/>
  <c r="I423" i="9"/>
  <c r="H423" i="9"/>
  <c r="H422" i="9"/>
  <c r="I422" i="9"/>
  <c r="J422" i="9"/>
  <c r="K422" i="9"/>
  <c r="D422" i="9"/>
  <c r="H421" i="9"/>
  <c r="I421" i="9"/>
  <c r="J421" i="9"/>
  <c r="K421" i="9"/>
  <c r="D421" i="9"/>
  <c r="H420" i="9"/>
  <c r="I420" i="9"/>
  <c r="J420" i="9"/>
  <c r="K420" i="9"/>
  <c r="D420" i="9"/>
  <c r="H419" i="9"/>
  <c r="I419" i="9"/>
  <c r="J419" i="9"/>
  <c r="K419" i="9"/>
  <c r="D419" i="9"/>
  <c r="H418" i="9"/>
  <c r="I418" i="9"/>
  <c r="J418" i="9"/>
  <c r="K418" i="9"/>
  <c r="D418" i="9"/>
  <c r="H417" i="9"/>
  <c r="I417" i="9"/>
  <c r="J417" i="9"/>
  <c r="K417" i="9"/>
  <c r="D417" i="9"/>
  <c r="H416" i="9"/>
  <c r="I416" i="9"/>
  <c r="J416" i="9"/>
  <c r="K416" i="9"/>
  <c r="D416" i="9"/>
  <c r="H415" i="9"/>
  <c r="I415" i="9"/>
  <c r="J415" i="9"/>
  <c r="K415" i="9"/>
  <c r="D415" i="9"/>
  <c r="H414" i="9"/>
  <c r="I414" i="9"/>
  <c r="J414" i="9"/>
  <c r="K414" i="9"/>
  <c r="D414" i="9"/>
  <c r="H413" i="9"/>
  <c r="I413" i="9"/>
  <c r="J413" i="9"/>
  <c r="K413" i="9"/>
  <c r="D413" i="9"/>
  <c r="H412" i="9"/>
  <c r="I412" i="9"/>
  <c r="J412" i="9"/>
  <c r="K412" i="9"/>
  <c r="D412" i="9"/>
  <c r="H411" i="9"/>
  <c r="I411" i="9"/>
  <c r="J411" i="9"/>
  <c r="K411" i="9"/>
  <c r="D411" i="9"/>
  <c r="H410" i="9"/>
  <c r="I410" i="9"/>
  <c r="J410" i="9"/>
  <c r="K410" i="9"/>
  <c r="D410" i="9"/>
  <c r="H409" i="9"/>
  <c r="J409" i="9"/>
  <c r="K409" i="9"/>
  <c r="D409" i="9"/>
  <c r="J408" i="9"/>
  <c r="K408" i="9"/>
  <c r="D408" i="9"/>
  <c r="J407" i="9"/>
  <c r="K407" i="9"/>
  <c r="D407" i="9"/>
  <c r="J406" i="9"/>
  <c r="K406" i="9"/>
  <c r="D406" i="9"/>
  <c r="H405" i="9"/>
  <c r="I405" i="9"/>
  <c r="J405" i="9"/>
  <c r="K405" i="9"/>
  <c r="D405" i="9"/>
  <c r="H404" i="9"/>
  <c r="I404" i="9"/>
  <c r="J404" i="9"/>
  <c r="K404" i="9"/>
  <c r="D404" i="9"/>
  <c r="H403" i="9"/>
  <c r="I403" i="9"/>
  <c r="J403" i="9"/>
  <c r="K403" i="9"/>
  <c r="D403" i="9"/>
  <c r="H402" i="9"/>
  <c r="I402" i="9"/>
  <c r="J402" i="9"/>
  <c r="K402" i="9"/>
  <c r="D402" i="9"/>
  <c r="H401" i="9"/>
  <c r="I401" i="9"/>
  <c r="J401" i="9"/>
  <c r="K401" i="9"/>
  <c r="D401" i="9"/>
  <c r="H400" i="9"/>
  <c r="I400" i="9"/>
  <c r="J400" i="9"/>
  <c r="K400" i="9"/>
  <c r="D400" i="9"/>
  <c r="H399" i="9"/>
  <c r="I399" i="9"/>
  <c r="J399" i="9"/>
  <c r="K399" i="9"/>
  <c r="D399" i="9"/>
  <c r="H398" i="9"/>
  <c r="I398" i="9"/>
  <c r="J398" i="9"/>
  <c r="K398" i="9"/>
  <c r="D398" i="9"/>
  <c r="H397" i="9"/>
  <c r="I397" i="9"/>
  <c r="J397" i="9"/>
  <c r="K397" i="9"/>
  <c r="D397" i="9"/>
  <c r="H396" i="9"/>
  <c r="I396" i="9"/>
  <c r="J396" i="9"/>
  <c r="K396" i="9"/>
  <c r="D396" i="9"/>
  <c r="H395" i="9"/>
  <c r="I395" i="9"/>
  <c r="J395" i="9"/>
  <c r="K395" i="9"/>
  <c r="D395" i="9"/>
  <c r="H394" i="9"/>
  <c r="I394" i="9"/>
  <c r="J394" i="9"/>
  <c r="K394" i="9"/>
  <c r="D394" i="9"/>
  <c r="H393" i="9"/>
  <c r="I393" i="9"/>
  <c r="J393" i="9"/>
  <c r="K393" i="9"/>
  <c r="D393" i="9"/>
  <c r="H392" i="9"/>
  <c r="I392" i="9"/>
  <c r="J392" i="9"/>
  <c r="K392" i="9"/>
  <c r="D392" i="9"/>
  <c r="H391" i="9"/>
  <c r="I391" i="9"/>
  <c r="J391" i="9"/>
  <c r="K391" i="9"/>
  <c r="D391" i="9"/>
  <c r="H390" i="9"/>
  <c r="I390" i="9"/>
  <c r="J390" i="9"/>
  <c r="K390" i="9"/>
  <c r="D390" i="9"/>
  <c r="H389" i="9"/>
  <c r="I389" i="9"/>
  <c r="J389" i="9"/>
  <c r="K389" i="9"/>
  <c r="D389" i="9"/>
  <c r="H388" i="9"/>
  <c r="I388" i="9"/>
  <c r="J388" i="9"/>
  <c r="K388" i="9"/>
  <c r="D388" i="9"/>
  <c r="H387" i="9"/>
  <c r="I387" i="9"/>
  <c r="J387" i="9"/>
  <c r="K387" i="9"/>
  <c r="D387" i="9"/>
  <c r="H386" i="9"/>
  <c r="I386" i="9"/>
  <c r="J386" i="9"/>
  <c r="K386" i="9"/>
  <c r="D386" i="9"/>
  <c r="H385" i="9"/>
  <c r="I385" i="9"/>
  <c r="J385" i="9"/>
  <c r="K385" i="9"/>
  <c r="D385" i="9"/>
  <c r="H384" i="9"/>
  <c r="I384" i="9"/>
  <c r="K384" i="9"/>
  <c r="D384" i="9"/>
  <c r="H383" i="9"/>
  <c r="I383" i="9"/>
  <c r="K383" i="9"/>
  <c r="D383" i="9"/>
  <c r="H382" i="9"/>
  <c r="I382" i="9"/>
  <c r="J382" i="9"/>
  <c r="K382" i="9"/>
  <c r="D382" i="9"/>
  <c r="H381" i="9"/>
  <c r="I381" i="9"/>
  <c r="J381" i="9"/>
  <c r="K381" i="9"/>
  <c r="D381" i="9"/>
  <c r="H380" i="9"/>
  <c r="I380" i="9"/>
  <c r="J380" i="9"/>
  <c r="K380" i="9"/>
  <c r="D380" i="9"/>
  <c r="H379" i="9"/>
  <c r="I379" i="9"/>
  <c r="J379" i="9"/>
  <c r="K379" i="9"/>
  <c r="D379" i="9"/>
  <c r="H378" i="9"/>
  <c r="I378" i="9"/>
  <c r="J378" i="9"/>
  <c r="K378" i="9"/>
  <c r="D378" i="9"/>
  <c r="H377" i="9"/>
  <c r="I377" i="9"/>
  <c r="J377" i="9"/>
  <c r="K377" i="9"/>
  <c r="D377" i="9"/>
  <c r="H376" i="9"/>
  <c r="I376" i="9"/>
  <c r="J376" i="9"/>
  <c r="K376" i="9"/>
  <c r="D376" i="9"/>
  <c r="H375" i="9"/>
  <c r="I375" i="9"/>
  <c r="J375" i="9"/>
  <c r="K375" i="9"/>
  <c r="D375" i="9"/>
  <c r="H374" i="9"/>
  <c r="I374" i="9"/>
  <c r="J374" i="9"/>
  <c r="K374" i="9"/>
  <c r="D374" i="9"/>
  <c r="H373" i="9"/>
  <c r="I373" i="9"/>
  <c r="J373" i="9"/>
  <c r="K373" i="9"/>
  <c r="D373" i="9"/>
  <c r="H372" i="9"/>
  <c r="I372" i="9"/>
  <c r="J372" i="9"/>
  <c r="K372" i="9"/>
  <c r="D372" i="9"/>
  <c r="H371" i="9"/>
  <c r="I371" i="9"/>
  <c r="J371" i="9"/>
  <c r="K371" i="9"/>
  <c r="D371" i="9"/>
  <c r="H370" i="9"/>
  <c r="I370" i="9"/>
  <c r="J370" i="9"/>
  <c r="K370" i="9"/>
  <c r="D370" i="9"/>
  <c r="H369" i="9"/>
  <c r="I369" i="9"/>
  <c r="J369" i="9"/>
  <c r="K369" i="9"/>
  <c r="D369" i="9"/>
  <c r="H368" i="9"/>
  <c r="I368" i="9"/>
  <c r="J368" i="9"/>
  <c r="K368" i="9"/>
  <c r="D368" i="9"/>
  <c r="H367" i="9"/>
  <c r="I367" i="9"/>
  <c r="J367" i="9"/>
  <c r="K367" i="9"/>
  <c r="D367" i="9"/>
  <c r="H366" i="9"/>
  <c r="I366" i="9"/>
  <c r="J366" i="9"/>
  <c r="K366" i="9"/>
  <c r="D366" i="9"/>
  <c r="H365" i="9"/>
  <c r="I365" i="9"/>
  <c r="J365" i="9"/>
  <c r="K365" i="9"/>
  <c r="D365" i="9"/>
  <c r="H364" i="9"/>
  <c r="I364" i="9"/>
  <c r="J364" i="9"/>
  <c r="K364" i="9"/>
  <c r="D364" i="9"/>
  <c r="H363" i="9"/>
  <c r="I363" i="9"/>
  <c r="J363" i="9"/>
  <c r="K363" i="9"/>
  <c r="D363" i="9"/>
  <c r="H362" i="9"/>
  <c r="I362" i="9"/>
  <c r="J362" i="9"/>
  <c r="K362" i="9"/>
  <c r="D362" i="9"/>
  <c r="H361" i="9"/>
  <c r="I361" i="9"/>
  <c r="J361" i="9"/>
  <c r="K361" i="9"/>
  <c r="D361" i="9"/>
  <c r="H360" i="9"/>
  <c r="I360" i="9"/>
  <c r="J360" i="9"/>
  <c r="K360" i="9"/>
  <c r="D360" i="9"/>
  <c r="H359" i="9"/>
  <c r="I359" i="9"/>
  <c r="J359" i="9"/>
  <c r="K359" i="9"/>
  <c r="D359" i="9"/>
  <c r="H358" i="9"/>
  <c r="I358" i="9"/>
  <c r="J358" i="9"/>
  <c r="K358" i="9"/>
  <c r="D358" i="9"/>
  <c r="H357" i="9"/>
  <c r="I357" i="9"/>
  <c r="J357" i="9"/>
  <c r="K357" i="9"/>
  <c r="D357" i="9"/>
  <c r="H356" i="9"/>
  <c r="I356" i="9"/>
  <c r="J356" i="9"/>
  <c r="K356" i="9"/>
  <c r="D356" i="9"/>
  <c r="H355" i="9"/>
  <c r="I355" i="9"/>
  <c r="J355" i="9"/>
  <c r="K355" i="9"/>
  <c r="D355" i="9"/>
  <c r="H354" i="9"/>
  <c r="I354" i="9"/>
  <c r="J354" i="9"/>
  <c r="K354" i="9"/>
  <c r="D354" i="9"/>
  <c r="H353" i="9"/>
  <c r="I353" i="9"/>
  <c r="J353" i="9"/>
  <c r="K353" i="9"/>
  <c r="D353" i="9"/>
  <c r="H352" i="9"/>
  <c r="I352" i="9"/>
  <c r="J352" i="9"/>
  <c r="K352" i="9"/>
  <c r="D352" i="9"/>
  <c r="H351" i="9"/>
  <c r="I351" i="9"/>
  <c r="J351" i="9"/>
  <c r="K351" i="9"/>
  <c r="D351" i="9"/>
  <c r="H350" i="9"/>
  <c r="I350" i="9"/>
  <c r="J350" i="9"/>
  <c r="K350" i="9"/>
  <c r="D350" i="9"/>
  <c r="H349" i="9"/>
  <c r="I349" i="9"/>
  <c r="J349" i="9"/>
  <c r="K349" i="9"/>
  <c r="D349" i="9"/>
  <c r="H348" i="9"/>
  <c r="I348" i="9"/>
  <c r="J348" i="9"/>
  <c r="K348" i="9"/>
  <c r="D348" i="9"/>
  <c r="H347" i="9"/>
  <c r="I347" i="9"/>
  <c r="J347" i="9"/>
  <c r="K347" i="9"/>
  <c r="D347" i="9"/>
  <c r="H346" i="9"/>
  <c r="I346" i="9"/>
  <c r="J346" i="9"/>
  <c r="K346" i="9"/>
  <c r="D346" i="9"/>
  <c r="H345" i="9"/>
  <c r="I345" i="9"/>
  <c r="J345" i="9"/>
  <c r="K345" i="9"/>
  <c r="D345" i="9"/>
  <c r="H344" i="9"/>
  <c r="I344" i="9"/>
  <c r="J344" i="9"/>
  <c r="K344" i="9"/>
  <c r="D344" i="9"/>
  <c r="H343" i="9"/>
  <c r="I343" i="9"/>
  <c r="J343" i="9"/>
  <c r="K343" i="9"/>
  <c r="D343" i="9"/>
  <c r="H342" i="9"/>
  <c r="I342" i="9"/>
  <c r="J342" i="9"/>
  <c r="K342" i="9"/>
  <c r="D342" i="9"/>
  <c r="H341" i="9"/>
  <c r="I341" i="9"/>
  <c r="J341" i="9"/>
  <c r="K341" i="9"/>
  <c r="D341" i="9"/>
  <c r="H340" i="9"/>
  <c r="I340" i="9"/>
  <c r="J340" i="9"/>
  <c r="K340" i="9"/>
  <c r="D340" i="9"/>
  <c r="H339" i="9"/>
  <c r="I339" i="9"/>
  <c r="J339" i="9"/>
  <c r="K339" i="9"/>
  <c r="D339" i="9"/>
  <c r="H338" i="9"/>
  <c r="I338" i="9"/>
  <c r="J338" i="9"/>
  <c r="K338" i="9"/>
  <c r="D338" i="9"/>
  <c r="H337" i="9"/>
  <c r="I337" i="9"/>
  <c r="J337" i="9"/>
  <c r="K337" i="9"/>
  <c r="D337" i="9"/>
  <c r="H336" i="9"/>
  <c r="I336" i="9"/>
  <c r="J336" i="9"/>
  <c r="K336" i="9"/>
  <c r="D336" i="9"/>
  <c r="H335" i="9"/>
  <c r="I335" i="9"/>
  <c r="J335" i="9"/>
  <c r="K335" i="9"/>
  <c r="D335" i="9"/>
  <c r="H334" i="9"/>
  <c r="I334" i="9"/>
  <c r="J334" i="9"/>
  <c r="K334" i="9"/>
  <c r="D334" i="9"/>
  <c r="H333" i="9"/>
  <c r="I333" i="9"/>
  <c r="J333" i="9"/>
  <c r="K333" i="9"/>
  <c r="D333" i="9"/>
  <c r="H332" i="9"/>
  <c r="I332" i="9"/>
  <c r="J332" i="9"/>
  <c r="K332" i="9"/>
  <c r="D332" i="9"/>
  <c r="H331" i="9"/>
  <c r="I331" i="9"/>
  <c r="J331" i="9"/>
  <c r="K331" i="9"/>
  <c r="D331" i="9"/>
  <c r="H330" i="9"/>
  <c r="I330" i="9"/>
  <c r="J330" i="9"/>
  <c r="K330" i="9"/>
  <c r="D330" i="9"/>
  <c r="H329" i="9"/>
  <c r="I329" i="9"/>
  <c r="J329" i="9"/>
  <c r="K329" i="9"/>
  <c r="D329" i="9"/>
  <c r="H328" i="9"/>
  <c r="I328" i="9"/>
  <c r="J328" i="9"/>
  <c r="K328" i="9"/>
  <c r="D328" i="9"/>
  <c r="H327" i="9"/>
  <c r="I327" i="9"/>
  <c r="J327" i="9"/>
  <c r="K327" i="9"/>
  <c r="D327" i="9"/>
  <c r="H326" i="9"/>
  <c r="I326" i="9"/>
  <c r="J326" i="9"/>
  <c r="K326" i="9"/>
  <c r="D326" i="9"/>
  <c r="H325" i="9"/>
  <c r="I325" i="9"/>
  <c r="J325" i="9"/>
  <c r="K325" i="9"/>
  <c r="D325" i="9"/>
  <c r="H324" i="9"/>
  <c r="I324" i="9"/>
  <c r="J324" i="9"/>
  <c r="K324" i="9"/>
  <c r="D324" i="9"/>
  <c r="H323" i="9"/>
  <c r="I323" i="9"/>
  <c r="J323" i="9"/>
  <c r="K323" i="9"/>
  <c r="D323" i="9"/>
  <c r="H322" i="9"/>
  <c r="I322" i="9"/>
  <c r="J322" i="9"/>
  <c r="K322" i="9"/>
  <c r="D322" i="9"/>
  <c r="H321" i="9"/>
  <c r="I321" i="9"/>
  <c r="J321" i="9"/>
  <c r="K321" i="9"/>
  <c r="D321" i="9"/>
  <c r="H320" i="9"/>
  <c r="I320" i="9"/>
  <c r="J320" i="9"/>
  <c r="K320" i="9"/>
  <c r="D320" i="9"/>
  <c r="H319" i="9"/>
  <c r="I319" i="9"/>
  <c r="J319" i="9"/>
  <c r="K319" i="9"/>
  <c r="D319" i="9"/>
  <c r="H318" i="9"/>
  <c r="I318" i="9"/>
  <c r="J318" i="9"/>
  <c r="K318" i="9"/>
  <c r="D318" i="9"/>
  <c r="H317" i="9"/>
  <c r="I317" i="9"/>
  <c r="J317" i="9"/>
  <c r="K317" i="9"/>
  <c r="D317" i="9"/>
  <c r="H316" i="9"/>
  <c r="I316" i="9"/>
  <c r="J316" i="9"/>
  <c r="K316" i="9"/>
  <c r="D316" i="9"/>
  <c r="H315" i="9"/>
  <c r="I315" i="9"/>
  <c r="J315" i="9"/>
  <c r="K315" i="9"/>
  <c r="D315" i="9"/>
  <c r="H314" i="9"/>
  <c r="I314" i="9"/>
  <c r="J314" i="9"/>
  <c r="K314" i="9"/>
  <c r="D314" i="9"/>
  <c r="H313" i="9"/>
  <c r="I313" i="9"/>
  <c r="J313" i="9"/>
  <c r="K313" i="9"/>
  <c r="D313" i="9"/>
  <c r="H312" i="9"/>
  <c r="I312" i="9"/>
  <c r="J312" i="9"/>
  <c r="K312" i="9"/>
  <c r="D312" i="9"/>
  <c r="H311" i="9"/>
  <c r="I311" i="9"/>
  <c r="J311" i="9"/>
  <c r="K311" i="9"/>
  <c r="D311" i="9"/>
  <c r="H310" i="9"/>
  <c r="I310" i="9"/>
  <c r="J310" i="9"/>
  <c r="K310" i="9"/>
  <c r="D310" i="9"/>
  <c r="H309" i="9"/>
  <c r="I309" i="9"/>
  <c r="J309" i="9"/>
  <c r="K309" i="9"/>
  <c r="D309" i="9"/>
  <c r="H308" i="9"/>
  <c r="I308" i="9"/>
  <c r="J308" i="9"/>
  <c r="K308" i="9"/>
  <c r="D308" i="9"/>
  <c r="H307" i="9"/>
  <c r="I307" i="9"/>
  <c r="J307" i="9"/>
  <c r="K307" i="9"/>
  <c r="D307" i="9"/>
  <c r="H306" i="9"/>
  <c r="I306" i="9"/>
  <c r="J306" i="9"/>
  <c r="K306" i="9"/>
  <c r="D306" i="9"/>
  <c r="H305" i="9"/>
  <c r="I305" i="9"/>
  <c r="J305" i="9"/>
  <c r="K305" i="9"/>
  <c r="D305" i="9"/>
  <c r="H304" i="9"/>
  <c r="I304" i="9"/>
  <c r="J304" i="9"/>
  <c r="K304" i="9"/>
  <c r="D304" i="9"/>
  <c r="H303" i="9"/>
  <c r="I303" i="9"/>
  <c r="J303" i="9"/>
  <c r="K303" i="9"/>
  <c r="D303" i="9"/>
  <c r="H302" i="9"/>
  <c r="I302" i="9"/>
  <c r="J302" i="9"/>
  <c r="K302" i="9"/>
  <c r="D302" i="9"/>
  <c r="H301" i="9"/>
  <c r="I301" i="9"/>
  <c r="J301" i="9"/>
  <c r="K301" i="9"/>
  <c r="D301" i="9"/>
  <c r="H300" i="9"/>
  <c r="I300" i="9"/>
  <c r="J300" i="9"/>
  <c r="K300" i="9"/>
  <c r="D300" i="9"/>
  <c r="H299" i="9"/>
  <c r="I299" i="9"/>
  <c r="J299" i="9"/>
  <c r="K299" i="9"/>
  <c r="D299" i="9"/>
  <c r="H298" i="9"/>
  <c r="I298" i="9"/>
  <c r="J298" i="9"/>
  <c r="K298" i="9"/>
  <c r="D298" i="9"/>
  <c r="H297" i="9"/>
  <c r="I297" i="9"/>
  <c r="J297" i="9"/>
  <c r="K297" i="9"/>
  <c r="D297" i="9"/>
  <c r="H296" i="9"/>
  <c r="I296" i="9"/>
  <c r="J296" i="9"/>
  <c r="K296" i="9"/>
  <c r="D296" i="9"/>
  <c r="H295" i="9"/>
  <c r="I295" i="9"/>
  <c r="J295" i="9"/>
  <c r="K295" i="9"/>
  <c r="D295" i="9"/>
  <c r="H294" i="9"/>
  <c r="I294" i="9"/>
  <c r="J294" i="9"/>
  <c r="K294" i="9"/>
  <c r="D294" i="9"/>
  <c r="H293" i="9"/>
  <c r="I293" i="9"/>
  <c r="J293" i="9"/>
  <c r="K293" i="9"/>
  <c r="D293" i="9"/>
  <c r="H292" i="9"/>
  <c r="I292" i="9"/>
  <c r="J292" i="9"/>
  <c r="K292" i="9"/>
  <c r="D292" i="9"/>
  <c r="H291" i="9"/>
  <c r="I291" i="9"/>
  <c r="J291" i="9"/>
  <c r="K291" i="9"/>
  <c r="D291" i="9"/>
  <c r="H290" i="9"/>
  <c r="I290" i="9"/>
  <c r="J290" i="9"/>
  <c r="K290" i="9"/>
  <c r="D290" i="9"/>
  <c r="H289" i="9"/>
  <c r="I289" i="9"/>
  <c r="J289" i="9"/>
  <c r="K289" i="9"/>
  <c r="D289" i="9"/>
  <c r="H288" i="9"/>
  <c r="I288" i="9"/>
  <c r="J288" i="9"/>
  <c r="K288" i="9"/>
  <c r="D288" i="9"/>
  <c r="H287" i="9"/>
  <c r="I287" i="9"/>
  <c r="J287" i="9"/>
  <c r="K287" i="9"/>
  <c r="D287" i="9"/>
  <c r="H286" i="9"/>
  <c r="I286" i="9"/>
  <c r="J286" i="9"/>
  <c r="K286" i="9"/>
  <c r="D286" i="9"/>
  <c r="H285" i="9"/>
  <c r="I285" i="9"/>
  <c r="J285" i="9"/>
  <c r="K285" i="9"/>
  <c r="D285" i="9"/>
  <c r="H284" i="9"/>
  <c r="I284" i="9"/>
  <c r="J284" i="9"/>
  <c r="K284" i="9"/>
  <c r="D284" i="9"/>
  <c r="H283" i="9"/>
  <c r="I283" i="9"/>
  <c r="J283" i="9"/>
  <c r="K283" i="9"/>
  <c r="D283" i="9"/>
  <c r="H282" i="9"/>
  <c r="I282" i="9"/>
  <c r="J282" i="9"/>
  <c r="K282" i="9"/>
  <c r="D282" i="9"/>
  <c r="H281" i="9"/>
  <c r="I281" i="9"/>
  <c r="J281" i="9"/>
  <c r="K281" i="9"/>
  <c r="D281" i="9"/>
  <c r="H280" i="9"/>
  <c r="I280" i="9"/>
  <c r="J280" i="9"/>
  <c r="K280" i="9"/>
  <c r="D280" i="9"/>
  <c r="H279" i="9"/>
  <c r="I279" i="9"/>
  <c r="J279" i="9"/>
  <c r="K279" i="9"/>
  <c r="D279" i="9"/>
  <c r="H278" i="9"/>
  <c r="I278" i="9"/>
  <c r="J278" i="9"/>
  <c r="K278" i="9"/>
  <c r="D278" i="9"/>
  <c r="H277" i="9"/>
  <c r="I277" i="9"/>
  <c r="J277" i="9"/>
  <c r="K277" i="9"/>
  <c r="D277" i="9"/>
  <c r="H276" i="9"/>
  <c r="I276" i="9"/>
  <c r="J276" i="9"/>
  <c r="K276" i="9"/>
  <c r="D276" i="9"/>
  <c r="H275" i="9"/>
  <c r="I275" i="9"/>
  <c r="J275" i="9"/>
  <c r="K275" i="9"/>
  <c r="D275" i="9"/>
  <c r="H274" i="9"/>
  <c r="I274" i="9"/>
  <c r="J274" i="9"/>
  <c r="K274" i="9"/>
  <c r="D274" i="9"/>
  <c r="H273" i="9"/>
  <c r="I273" i="9"/>
  <c r="J273" i="9"/>
  <c r="K273" i="9"/>
  <c r="D273" i="9"/>
  <c r="H272" i="9"/>
  <c r="I272" i="9"/>
  <c r="J272" i="9"/>
  <c r="K272" i="9"/>
  <c r="D272" i="9"/>
  <c r="H271" i="9"/>
  <c r="I271" i="9"/>
  <c r="J271" i="9"/>
  <c r="K271" i="9"/>
  <c r="D271" i="9"/>
  <c r="H270" i="9"/>
  <c r="I270" i="9"/>
  <c r="J270" i="9"/>
  <c r="K270" i="9"/>
  <c r="D270" i="9"/>
  <c r="H269" i="9"/>
  <c r="I269" i="9"/>
  <c r="J269" i="9"/>
  <c r="K269" i="9"/>
  <c r="D269" i="9"/>
  <c r="H268" i="9"/>
  <c r="I268" i="9"/>
  <c r="J268" i="9"/>
  <c r="K268" i="9"/>
  <c r="D268" i="9"/>
  <c r="H267" i="9"/>
  <c r="I267" i="9"/>
  <c r="J267" i="9"/>
  <c r="K267" i="9"/>
  <c r="D267" i="9"/>
  <c r="H266" i="9"/>
  <c r="I266" i="9"/>
  <c r="J266" i="9"/>
  <c r="K266" i="9"/>
  <c r="D266" i="9"/>
  <c r="H265" i="9"/>
  <c r="I265" i="9"/>
  <c r="J265" i="9"/>
  <c r="K265" i="9"/>
  <c r="D265" i="9"/>
  <c r="H264" i="9"/>
  <c r="I264" i="9"/>
  <c r="J264" i="9"/>
  <c r="K264" i="9"/>
  <c r="D264" i="9"/>
  <c r="H263" i="9"/>
  <c r="I263" i="9"/>
  <c r="J263" i="9"/>
  <c r="K263" i="9"/>
  <c r="D263" i="9"/>
  <c r="H262" i="9"/>
  <c r="I262" i="9"/>
  <c r="J262" i="9"/>
  <c r="K262" i="9"/>
  <c r="D262" i="9"/>
  <c r="H261" i="9"/>
  <c r="I261" i="9"/>
  <c r="J261" i="9"/>
  <c r="K261" i="9"/>
  <c r="D261" i="9"/>
  <c r="H260" i="9"/>
  <c r="I260" i="9"/>
  <c r="J260" i="9"/>
  <c r="K260" i="9"/>
  <c r="D260" i="9"/>
  <c r="H259" i="9"/>
  <c r="I259" i="9"/>
  <c r="J259" i="9"/>
  <c r="K259" i="9"/>
  <c r="D259" i="9"/>
  <c r="H258" i="9"/>
  <c r="I258" i="9"/>
  <c r="J258" i="9"/>
  <c r="K258" i="9"/>
  <c r="D258" i="9"/>
  <c r="H257" i="9"/>
  <c r="I257" i="9"/>
  <c r="J257" i="9"/>
  <c r="K257" i="9"/>
  <c r="D257" i="9"/>
  <c r="H256" i="9"/>
  <c r="I256" i="9"/>
  <c r="J256" i="9"/>
  <c r="K256" i="9"/>
  <c r="D256" i="9"/>
  <c r="H255" i="9"/>
  <c r="I255" i="9"/>
  <c r="J255" i="9"/>
  <c r="K255" i="9"/>
  <c r="D255" i="9"/>
  <c r="H254" i="9"/>
  <c r="I254" i="9"/>
  <c r="J254" i="9"/>
  <c r="K254" i="9"/>
  <c r="D254" i="9"/>
  <c r="H253" i="9"/>
  <c r="I253" i="9"/>
  <c r="J253" i="9"/>
  <c r="K253" i="9"/>
  <c r="D253" i="9"/>
  <c r="H252" i="9"/>
  <c r="I252" i="9"/>
  <c r="J252" i="9"/>
  <c r="K252" i="9"/>
  <c r="D252" i="9"/>
  <c r="H251" i="9"/>
  <c r="I251" i="9"/>
  <c r="J251" i="9"/>
  <c r="K251" i="9"/>
  <c r="D251" i="9"/>
  <c r="H250" i="9"/>
  <c r="I250" i="9"/>
  <c r="J250" i="9"/>
  <c r="K250" i="9"/>
  <c r="D250" i="9"/>
  <c r="H249" i="9"/>
  <c r="I249" i="9"/>
  <c r="J249" i="9"/>
  <c r="K249" i="9"/>
  <c r="D249" i="9"/>
  <c r="H248" i="9"/>
  <c r="I248" i="9"/>
  <c r="J248" i="9"/>
  <c r="K248" i="9"/>
  <c r="D248" i="9"/>
  <c r="H247" i="9"/>
  <c r="I247" i="9"/>
  <c r="J247" i="9"/>
  <c r="K247" i="9"/>
  <c r="D247" i="9"/>
  <c r="H246" i="9"/>
  <c r="I246" i="9"/>
  <c r="J246" i="9"/>
  <c r="K246" i="9"/>
  <c r="D246" i="9"/>
  <c r="H245" i="9"/>
  <c r="I245" i="9"/>
  <c r="J245" i="9"/>
  <c r="K245" i="9"/>
  <c r="D245" i="9"/>
  <c r="H244" i="9"/>
  <c r="I244" i="9"/>
  <c r="J244" i="9"/>
  <c r="K244" i="9"/>
  <c r="D244" i="9"/>
  <c r="H243" i="9"/>
  <c r="I243" i="9"/>
  <c r="J243" i="9"/>
  <c r="K243" i="9"/>
  <c r="D243" i="9"/>
  <c r="H242" i="9"/>
  <c r="I242" i="9"/>
  <c r="J242" i="9"/>
  <c r="K242" i="9"/>
  <c r="D242" i="9"/>
  <c r="H241" i="9"/>
  <c r="I241" i="9"/>
  <c r="J241" i="9"/>
  <c r="K241" i="9"/>
  <c r="D241" i="9"/>
  <c r="H240" i="9"/>
  <c r="I240" i="9"/>
  <c r="J240" i="9"/>
  <c r="K240" i="9"/>
  <c r="D240" i="9"/>
  <c r="H239" i="9"/>
  <c r="I239" i="9"/>
  <c r="J239" i="9"/>
  <c r="K239" i="9"/>
  <c r="D239" i="9"/>
  <c r="H238" i="9"/>
  <c r="I238" i="9"/>
  <c r="J238" i="9"/>
  <c r="K238" i="9"/>
  <c r="D238" i="9"/>
  <c r="H237" i="9"/>
  <c r="I237" i="9"/>
  <c r="J237" i="9"/>
  <c r="K237" i="9"/>
  <c r="D237" i="9"/>
  <c r="H236" i="9"/>
  <c r="I236" i="9"/>
  <c r="J236" i="9"/>
  <c r="K236" i="9"/>
  <c r="D236" i="9"/>
  <c r="H235" i="9"/>
  <c r="I235" i="9"/>
  <c r="J235" i="9"/>
  <c r="K235" i="9"/>
  <c r="D235" i="9"/>
  <c r="H234" i="9"/>
  <c r="I234" i="9"/>
  <c r="J234" i="9"/>
  <c r="K234" i="9"/>
  <c r="D234" i="9"/>
  <c r="H233" i="9"/>
  <c r="I233" i="9"/>
  <c r="J233" i="9"/>
  <c r="K233" i="9"/>
  <c r="D233" i="9"/>
  <c r="H232" i="9"/>
  <c r="I232" i="9"/>
  <c r="J232" i="9"/>
  <c r="K232" i="9"/>
  <c r="D232" i="9"/>
  <c r="H231" i="9"/>
  <c r="I231" i="9"/>
  <c r="J231" i="9"/>
  <c r="K231" i="9"/>
  <c r="D231" i="9"/>
  <c r="H230" i="9"/>
  <c r="I230" i="9"/>
  <c r="J230" i="9"/>
  <c r="K230" i="9"/>
  <c r="D230" i="9"/>
  <c r="H229" i="9"/>
  <c r="I229" i="9"/>
  <c r="J229" i="9"/>
  <c r="K229" i="9"/>
  <c r="D229" i="9"/>
  <c r="H228" i="9"/>
  <c r="I228" i="9"/>
  <c r="J228" i="9"/>
  <c r="K228" i="9"/>
  <c r="D228" i="9"/>
  <c r="H227" i="9"/>
  <c r="I227" i="9"/>
  <c r="J227" i="9"/>
  <c r="K227" i="9"/>
  <c r="D227" i="9"/>
  <c r="H226" i="9"/>
  <c r="I226" i="9"/>
  <c r="J226" i="9"/>
  <c r="K226" i="9"/>
  <c r="D226" i="9"/>
  <c r="H225" i="9"/>
  <c r="I225" i="9"/>
  <c r="J225" i="9"/>
  <c r="K225" i="9"/>
  <c r="D225" i="9"/>
  <c r="H224" i="9"/>
  <c r="I224" i="9"/>
  <c r="J224" i="9"/>
  <c r="K224" i="9"/>
  <c r="D224" i="9"/>
  <c r="H223" i="9"/>
  <c r="I223" i="9"/>
  <c r="J223" i="9"/>
  <c r="K223" i="9"/>
  <c r="D223" i="9"/>
  <c r="H222" i="9"/>
  <c r="I222" i="9"/>
  <c r="J222" i="9"/>
  <c r="K222" i="9"/>
  <c r="D222" i="9"/>
  <c r="H221" i="9"/>
  <c r="I221" i="9"/>
  <c r="J221" i="9"/>
  <c r="K221" i="9"/>
  <c r="D221" i="9"/>
  <c r="H220" i="9"/>
  <c r="I220" i="9"/>
  <c r="J220" i="9"/>
  <c r="K220" i="9"/>
  <c r="D220" i="9"/>
  <c r="H219" i="9"/>
  <c r="I219" i="9"/>
  <c r="J219" i="9"/>
  <c r="K219" i="9"/>
  <c r="D219" i="9"/>
  <c r="H218" i="9"/>
  <c r="I218" i="9"/>
  <c r="J218" i="9"/>
  <c r="K218" i="9"/>
  <c r="D218" i="9"/>
  <c r="H217" i="9"/>
  <c r="I217" i="9"/>
  <c r="J217" i="9"/>
  <c r="K217" i="9"/>
  <c r="D217" i="9"/>
  <c r="H216" i="9"/>
  <c r="I216" i="9"/>
  <c r="J216" i="9"/>
  <c r="K216" i="9"/>
  <c r="D216" i="9"/>
  <c r="H215" i="9"/>
  <c r="I215" i="9"/>
  <c r="J215" i="9"/>
  <c r="K215" i="9"/>
  <c r="D215" i="9"/>
  <c r="H214" i="9"/>
  <c r="I214" i="9"/>
  <c r="J214" i="9"/>
  <c r="K214" i="9"/>
  <c r="D214" i="9"/>
  <c r="H213" i="9"/>
  <c r="I213" i="9"/>
  <c r="J213" i="9"/>
  <c r="K213" i="9"/>
  <c r="D213" i="9"/>
  <c r="H212" i="9"/>
  <c r="I212" i="9"/>
  <c r="J212" i="9"/>
  <c r="K212" i="9"/>
  <c r="D212" i="9"/>
  <c r="H211" i="9"/>
  <c r="I211" i="9"/>
  <c r="J211" i="9"/>
  <c r="K211" i="9"/>
  <c r="D211" i="9"/>
  <c r="H210" i="9"/>
  <c r="I210" i="9"/>
  <c r="J210" i="9"/>
  <c r="K210" i="9"/>
  <c r="D210" i="9"/>
  <c r="H209" i="9"/>
  <c r="I209" i="9"/>
  <c r="J209" i="9"/>
  <c r="K209" i="9"/>
  <c r="D209" i="9"/>
  <c r="H208" i="9"/>
  <c r="I208" i="9"/>
  <c r="J208" i="9"/>
  <c r="K208" i="9"/>
  <c r="D208" i="9"/>
  <c r="H207" i="9"/>
  <c r="I207" i="9"/>
  <c r="J207" i="9"/>
  <c r="K207" i="9"/>
  <c r="D207" i="9"/>
  <c r="H206" i="9"/>
  <c r="I206" i="9"/>
  <c r="J206" i="9"/>
  <c r="K206" i="9"/>
  <c r="D206" i="9"/>
  <c r="H205" i="9"/>
  <c r="I205" i="9"/>
  <c r="J205" i="9"/>
  <c r="K205" i="9"/>
  <c r="D205" i="9"/>
  <c r="H204" i="9"/>
  <c r="I204" i="9"/>
  <c r="J204" i="9"/>
  <c r="K204" i="9"/>
  <c r="D204" i="9"/>
  <c r="H203" i="9"/>
  <c r="I203" i="9"/>
  <c r="J203" i="9"/>
  <c r="K203" i="9"/>
  <c r="D203" i="9"/>
  <c r="H202" i="9"/>
  <c r="I202" i="9"/>
  <c r="J202" i="9"/>
  <c r="K202" i="9"/>
  <c r="D202" i="9"/>
  <c r="H201" i="9"/>
  <c r="I201" i="9"/>
  <c r="J201" i="9"/>
  <c r="K201" i="9"/>
  <c r="D201" i="9"/>
  <c r="H200" i="9"/>
  <c r="I200" i="9"/>
  <c r="J200" i="9"/>
  <c r="K200" i="9"/>
  <c r="D200" i="9"/>
  <c r="H199" i="9"/>
  <c r="I199" i="9"/>
  <c r="J199" i="9"/>
  <c r="K199" i="9"/>
  <c r="D199" i="9"/>
  <c r="H198" i="9"/>
  <c r="I198" i="9"/>
  <c r="J198" i="9"/>
  <c r="K198" i="9"/>
  <c r="D198" i="9"/>
  <c r="H197" i="9"/>
  <c r="I197" i="9"/>
  <c r="J197" i="9"/>
  <c r="K197" i="9"/>
  <c r="D197" i="9"/>
  <c r="H196" i="9"/>
  <c r="I196" i="9"/>
  <c r="J196" i="9"/>
  <c r="K196" i="9"/>
  <c r="D196" i="9"/>
  <c r="H195" i="9"/>
  <c r="I195" i="9"/>
  <c r="J195" i="9"/>
  <c r="K195" i="9"/>
  <c r="D195" i="9"/>
  <c r="H194" i="9"/>
  <c r="I194" i="9"/>
  <c r="J194" i="9"/>
  <c r="K194" i="9"/>
  <c r="D194" i="9"/>
  <c r="H193" i="9"/>
  <c r="I193" i="9"/>
  <c r="J193" i="9"/>
  <c r="K193" i="9"/>
  <c r="D193" i="9"/>
  <c r="H192" i="9"/>
  <c r="I192" i="9"/>
  <c r="J192" i="9"/>
  <c r="K192" i="9"/>
  <c r="D192" i="9"/>
  <c r="H191" i="9"/>
  <c r="I191" i="9"/>
  <c r="J191" i="9"/>
  <c r="K191" i="9"/>
  <c r="D191" i="9"/>
  <c r="H190" i="9"/>
  <c r="I190" i="9"/>
  <c r="J190" i="9"/>
  <c r="K190" i="9"/>
  <c r="D190" i="9"/>
  <c r="H189" i="9"/>
  <c r="I189" i="9"/>
  <c r="J189" i="9"/>
  <c r="K189" i="9"/>
  <c r="D189" i="9"/>
  <c r="H188" i="9"/>
  <c r="I188" i="9"/>
  <c r="J188" i="9"/>
  <c r="K188" i="9"/>
  <c r="D188" i="9"/>
  <c r="H187" i="9"/>
  <c r="I187" i="9"/>
  <c r="J187" i="9"/>
  <c r="K187" i="9"/>
  <c r="D187" i="9"/>
  <c r="H186" i="9"/>
  <c r="I186" i="9"/>
  <c r="J186" i="9"/>
  <c r="K186" i="9"/>
  <c r="D186" i="9"/>
  <c r="H185" i="9"/>
  <c r="I185" i="9"/>
  <c r="J185" i="9"/>
  <c r="K185" i="9"/>
  <c r="D185" i="9"/>
  <c r="H184" i="9"/>
  <c r="I184" i="9"/>
  <c r="J184" i="9"/>
  <c r="K184" i="9"/>
  <c r="D184" i="9"/>
  <c r="H183" i="9"/>
  <c r="I183" i="9"/>
  <c r="J183" i="9"/>
  <c r="K183" i="9"/>
  <c r="D183" i="9"/>
  <c r="H182" i="9"/>
  <c r="I182" i="9"/>
  <c r="J182" i="9"/>
  <c r="K182" i="9"/>
  <c r="D182" i="9"/>
  <c r="H181" i="9"/>
  <c r="I181" i="9"/>
  <c r="J181" i="9"/>
  <c r="K181" i="9"/>
  <c r="D181" i="9"/>
  <c r="H180" i="9"/>
  <c r="I180" i="9"/>
  <c r="J180" i="9"/>
  <c r="K180" i="9"/>
  <c r="D180" i="9"/>
  <c r="H179" i="9"/>
  <c r="I179" i="9"/>
  <c r="J179" i="9"/>
  <c r="K179" i="9"/>
  <c r="D179" i="9"/>
  <c r="H178" i="9"/>
  <c r="I178" i="9"/>
  <c r="J178" i="9"/>
  <c r="K178" i="9"/>
  <c r="D178" i="9"/>
  <c r="H177" i="9"/>
  <c r="I177" i="9"/>
  <c r="J177" i="9"/>
  <c r="K177" i="9"/>
  <c r="D177" i="9"/>
  <c r="H176" i="9"/>
  <c r="I176" i="9"/>
  <c r="J176" i="9"/>
  <c r="K176" i="9"/>
  <c r="D176" i="9"/>
  <c r="H175" i="9"/>
  <c r="I175" i="9"/>
  <c r="J175" i="9"/>
  <c r="K175" i="9"/>
  <c r="D175" i="9"/>
  <c r="H174" i="9"/>
  <c r="I174" i="9"/>
  <c r="J174" i="9"/>
  <c r="K174" i="9"/>
  <c r="D174" i="9"/>
  <c r="H173" i="9"/>
  <c r="I173" i="9"/>
  <c r="J173" i="9"/>
  <c r="K173" i="9"/>
  <c r="D173" i="9"/>
  <c r="H172" i="9"/>
  <c r="I172" i="9"/>
  <c r="J172" i="9"/>
  <c r="K172" i="9"/>
  <c r="D172" i="9"/>
  <c r="H171" i="9"/>
  <c r="I171" i="9"/>
  <c r="J171" i="9"/>
  <c r="K171" i="9"/>
  <c r="D171" i="9"/>
  <c r="H170" i="9"/>
  <c r="I170" i="9"/>
  <c r="J170" i="9"/>
  <c r="K170" i="9"/>
  <c r="D170" i="9"/>
  <c r="H169" i="9"/>
  <c r="I169" i="9"/>
  <c r="J169" i="9"/>
  <c r="K169" i="9"/>
  <c r="D169" i="9"/>
  <c r="H168" i="9"/>
  <c r="I168" i="9"/>
  <c r="J168" i="9"/>
  <c r="K168" i="9"/>
  <c r="D168" i="9"/>
  <c r="H167" i="9"/>
  <c r="I167" i="9"/>
  <c r="J167" i="9"/>
  <c r="K167" i="9"/>
  <c r="D167" i="9"/>
  <c r="H166" i="9"/>
  <c r="I166" i="9"/>
  <c r="J166" i="9"/>
  <c r="K166" i="9"/>
  <c r="D166" i="9"/>
  <c r="H165" i="9"/>
  <c r="I165" i="9"/>
  <c r="J165" i="9"/>
  <c r="K165" i="9"/>
  <c r="D165" i="9"/>
  <c r="H164" i="9"/>
  <c r="I164" i="9"/>
  <c r="J164" i="9"/>
  <c r="K164" i="9"/>
  <c r="D164" i="9"/>
  <c r="H163" i="9"/>
  <c r="I163" i="9"/>
  <c r="J163" i="9"/>
  <c r="K163" i="9"/>
  <c r="D163" i="9"/>
  <c r="H162" i="9"/>
  <c r="I162" i="9"/>
  <c r="J162" i="9"/>
  <c r="K162" i="9"/>
  <c r="D162" i="9"/>
  <c r="H161" i="9"/>
  <c r="I161" i="9"/>
  <c r="J161" i="9"/>
  <c r="K161" i="9"/>
  <c r="D161" i="9"/>
  <c r="H160" i="9"/>
  <c r="I160" i="9"/>
  <c r="J160" i="9"/>
  <c r="K160" i="9"/>
  <c r="D160" i="9"/>
  <c r="H159" i="9"/>
  <c r="I159" i="9"/>
  <c r="J159" i="9"/>
  <c r="K159" i="9"/>
  <c r="D159" i="9"/>
  <c r="H158" i="9"/>
  <c r="I158" i="9"/>
  <c r="J158" i="9"/>
  <c r="K158" i="9"/>
  <c r="D158" i="9"/>
  <c r="H157" i="9"/>
  <c r="I157" i="9"/>
  <c r="J157" i="9"/>
  <c r="K157" i="9"/>
  <c r="D157" i="9"/>
  <c r="H156" i="9"/>
  <c r="I156" i="9"/>
  <c r="J156" i="9"/>
  <c r="K156" i="9"/>
  <c r="D156" i="9"/>
  <c r="H155" i="9"/>
  <c r="I155" i="9"/>
  <c r="J155" i="9"/>
  <c r="K155" i="9"/>
  <c r="D155" i="9"/>
  <c r="H154" i="9"/>
  <c r="I154" i="9"/>
  <c r="J154" i="9"/>
  <c r="K154" i="9"/>
  <c r="D154" i="9"/>
  <c r="H153" i="9"/>
  <c r="I153" i="9"/>
  <c r="J153" i="9"/>
  <c r="K153" i="9"/>
  <c r="D153" i="9"/>
  <c r="H152" i="9"/>
  <c r="I152" i="9"/>
  <c r="J152" i="9"/>
  <c r="K152" i="9"/>
  <c r="D152" i="9"/>
  <c r="H151" i="9"/>
  <c r="I151" i="9"/>
  <c r="J151" i="9"/>
  <c r="K151" i="9"/>
  <c r="D151" i="9"/>
  <c r="H150" i="9"/>
  <c r="I150" i="9"/>
  <c r="J150" i="9"/>
  <c r="K150" i="9"/>
  <c r="D150" i="9"/>
  <c r="H149" i="9"/>
  <c r="I149" i="9"/>
  <c r="J149" i="9"/>
  <c r="K149" i="9"/>
  <c r="D149" i="9"/>
  <c r="H148" i="9"/>
  <c r="I148" i="9"/>
  <c r="J148" i="9"/>
  <c r="K148" i="9"/>
  <c r="D148" i="9"/>
  <c r="H147" i="9"/>
  <c r="I147" i="9"/>
  <c r="J147" i="9"/>
  <c r="K147" i="9"/>
  <c r="D147" i="9"/>
  <c r="H146" i="9"/>
  <c r="I146" i="9"/>
  <c r="J146" i="9"/>
  <c r="K146" i="9"/>
  <c r="D146" i="9"/>
  <c r="H145" i="9"/>
  <c r="I145" i="9"/>
  <c r="J145" i="9"/>
  <c r="K145" i="9"/>
  <c r="D145" i="9"/>
  <c r="H144" i="9"/>
  <c r="I144" i="9"/>
  <c r="J144" i="9"/>
  <c r="K144" i="9"/>
  <c r="D144" i="9"/>
  <c r="H143" i="9"/>
  <c r="I143" i="9"/>
  <c r="J143" i="9"/>
  <c r="K143" i="9"/>
  <c r="D143" i="9"/>
  <c r="H142" i="9"/>
  <c r="I142" i="9"/>
  <c r="J142" i="9"/>
  <c r="K142" i="9"/>
  <c r="D142" i="9"/>
  <c r="H141" i="9"/>
  <c r="I141" i="9"/>
  <c r="J141" i="9"/>
  <c r="K141" i="9"/>
  <c r="D141" i="9"/>
  <c r="H140" i="9"/>
  <c r="I140" i="9"/>
  <c r="J140" i="9"/>
  <c r="K140" i="9"/>
  <c r="D140" i="9"/>
  <c r="H139" i="9"/>
  <c r="I139" i="9"/>
  <c r="J139" i="9"/>
  <c r="K139" i="9"/>
  <c r="D139" i="9"/>
  <c r="H138" i="9"/>
  <c r="I138" i="9"/>
  <c r="J138" i="9"/>
  <c r="K138" i="9"/>
  <c r="D138" i="9"/>
  <c r="H137" i="9"/>
  <c r="I137" i="9"/>
  <c r="J137" i="9"/>
  <c r="K137" i="9"/>
  <c r="D137" i="9"/>
  <c r="H136" i="9"/>
  <c r="I136" i="9"/>
  <c r="J136" i="9"/>
  <c r="K136" i="9"/>
  <c r="D136" i="9"/>
  <c r="H135" i="9"/>
  <c r="I135" i="9"/>
  <c r="J135" i="9"/>
  <c r="K135" i="9"/>
  <c r="D135" i="9"/>
  <c r="H134" i="9"/>
  <c r="I134" i="9"/>
  <c r="J134" i="9"/>
  <c r="K134" i="9"/>
  <c r="D134" i="9"/>
  <c r="H133" i="9"/>
  <c r="I133" i="9"/>
  <c r="J133" i="9"/>
  <c r="K133" i="9"/>
  <c r="D133" i="9"/>
  <c r="H132" i="9"/>
  <c r="I132" i="9"/>
  <c r="J132" i="9"/>
  <c r="K132" i="9"/>
  <c r="D132" i="9"/>
  <c r="H131" i="9"/>
  <c r="I131" i="9"/>
  <c r="J131" i="9"/>
  <c r="K131" i="9"/>
  <c r="D131" i="9"/>
  <c r="H130" i="9"/>
  <c r="I130" i="9"/>
  <c r="J130" i="9"/>
  <c r="K130" i="9"/>
  <c r="D130" i="9"/>
  <c r="H129" i="9"/>
  <c r="I129" i="9"/>
  <c r="J129" i="9"/>
  <c r="K129" i="9"/>
  <c r="D129" i="9"/>
  <c r="H128" i="9"/>
  <c r="I128" i="9"/>
  <c r="J128" i="9"/>
  <c r="K128" i="9"/>
  <c r="D128" i="9"/>
  <c r="H127" i="9"/>
  <c r="I127" i="9"/>
  <c r="J127" i="9"/>
  <c r="K127" i="9"/>
  <c r="D127" i="9"/>
  <c r="H126" i="9"/>
  <c r="I126" i="9"/>
  <c r="J126" i="9"/>
  <c r="K126" i="9"/>
  <c r="D126" i="9"/>
  <c r="H125" i="9"/>
  <c r="I125" i="9"/>
  <c r="J125" i="9"/>
  <c r="K125" i="9"/>
  <c r="D125" i="9"/>
  <c r="H124" i="9"/>
  <c r="I124" i="9"/>
  <c r="J124" i="9"/>
  <c r="K124" i="9"/>
  <c r="D124" i="9"/>
  <c r="H123" i="9"/>
  <c r="I123" i="9"/>
  <c r="J123" i="9"/>
  <c r="K123" i="9"/>
  <c r="D123" i="9"/>
  <c r="H122" i="9"/>
  <c r="I122" i="9"/>
  <c r="J122" i="9"/>
  <c r="K122" i="9"/>
  <c r="D122" i="9"/>
  <c r="H121" i="9"/>
  <c r="I121" i="9"/>
  <c r="J121" i="9"/>
  <c r="K121" i="9"/>
  <c r="D121" i="9"/>
  <c r="H120" i="9"/>
  <c r="I120" i="9"/>
  <c r="J120" i="9"/>
  <c r="K120" i="9"/>
  <c r="D120" i="9"/>
  <c r="H119" i="9"/>
  <c r="I119" i="9"/>
  <c r="J119" i="9"/>
  <c r="K119" i="9"/>
  <c r="D119" i="9"/>
  <c r="H118" i="9"/>
  <c r="I118" i="9"/>
  <c r="J118" i="9"/>
  <c r="K118" i="9"/>
  <c r="D118" i="9"/>
  <c r="H117" i="9"/>
  <c r="I117" i="9"/>
  <c r="J117" i="9"/>
  <c r="K117" i="9"/>
  <c r="D117" i="9"/>
  <c r="H116" i="9"/>
  <c r="I116" i="9"/>
  <c r="J116" i="9"/>
  <c r="K116" i="9"/>
  <c r="D116" i="9"/>
  <c r="H115" i="9"/>
  <c r="I115" i="9"/>
  <c r="J115" i="9"/>
  <c r="K115" i="9"/>
  <c r="D115" i="9"/>
  <c r="H114" i="9"/>
  <c r="I114" i="9"/>
  <c r="J114" i="9"/>
  <c r="K114" i="9"/>
  <c r="D114" i="9"/>
  <c r="H113" i="9"/>
  <c r="I113" i="9"/>
  <c r="J113" i="9"/>
  <c r="K113" i="9"/>
  <c r="D113" i="9"/>
  <c r="H112" i="9"/>
  <c r="I112" i="9"/>
  <c r="J112" i="9"/>
  <c r="K112" i="9"/>
  <c r="D112" i="9"/>
  <c r="H111" i="9"/>
  <c r="I111" i="9"/>
  <c r="J111" i="9"/>
  <c r="K111" i="9"/>
  <c r="D111" i="9"/>
  <c r="H110" i="9"/>
  <c r="I110" i="9"/>
  <c r="J110" i="9"/>
  <c r="K110" i="9"/>
  <c r="D110" i="9"/>
  <c r="H109" i="9"/>
  <c r="I109" i="9"/>
  <c r="J109" i="9"/>
  <c r="K109" i="9"/>
  <c r="D109" i="9"/>
  <c r="H108" i="9"/>
  <c r="I108" i="9"/>
  <c r="J108" i="9"/>
  <c r="K108" i="9"/>
  <c r="D108" i="9"/>
  <c r="H107" i="9"/>
  <c r="I107" i="9"/>
  <c r="J107" i="9"/>
  <c r="K107" i="9"/>
  <c r="D107" i="9"/>
  <c r="H106" i="9"/>
  <c r="I106" i="9"/>
  <c r="J106" i="9"/>
  <c r="K106" i="9"/>
  <c r="D106" i="9"/>
  <c r="H105" i="9"/>
  <c r="I105" i="9"/>
  <c r="J105" i="9"/>
  <c r="K105" i="9"/>
  <c r="D105" i="9"/>
  <c r="H104" i="9"/>
  <c r="I104" i="9"/>
  <c r="J104" i="9"/>
  <c r="K104" i="9"/>
  <c r="D104" i="9"/>
  <c r="H103" i="9"/>
  <c r="I103" i="9"/>
  <c r="J103" i="9"/>
  <c r="K103" i="9"/>
  <c r="D103" i="9"/>
  <c r="H102" i="9"/>
  <c r="I102" i="9"/>
  <c r="J102" i="9"/>
  <c r="K102" i="9"/>
  <c r="D102" i="9"/>
  <c r="H101" i="9"/>
  <c r="I101" i="9"/>
  <c r="J101" i="9"/>
  <c r="K101" i="9"/>
  <c r="D101" i="9"/>
  <c r="H100" i="9"/>
  <c r="I100" i="9"/>
  <c r="J100" i="9"/>
  <c r="K100" i="9"/>
  <c r="D100" i="9"/>
  <c r="H99" i="9"/>
  <c r="I99" i="9"/>
  <c r="J99" i="9"/>
  <c r="K99" i="9"/>
  <c r="D99" i="9"/>
  <c r="H98" i="9"/>
  <c r="I98" i="9"/>
  <c r="J98" i="9"/>
  <c r="K98" i="9"/>
  <c r="D98" i="9"/>
  <c r="H97" i="9"/>
  <c r="I97" i="9"/>
  <c r="J97" i="9"/>
  <c r="K97" i="9"/>
  <c r="D97" i="9"/>
  <c r="H96" i="9"/>
  <c r="I96" i="9"/>
  <c r="J96" i="9"/>
  <c r="K96" i="9"/>
  <c r="D96" i="9"/>
  <c r="H95" i="9"/>
  <c r="I95" i="9"/>
  <c r="J95" i="9"/>
  <c r="K95" i="9"/>
  <c r="D95" i="9"/>
  <c r="H94" i="9"/>
  <c r="I94" i="9"/>
  <c r="J94" i="9"/>
  <c r="K94" i="9"/>
  <c r="D94" i="9"/>
  <c r="H93" i="9"/>
  <c r="I93" i="9"/>
  <c r="J93" i="9"/>
  <c r="K93" i="9"/>
  <c r="D93" i="9"/>
  <c r="H92" i="9"/>
  <c r="I92" i="9"/>
  <c r="J92" i="9"/>
  <c r="K92" i="9"/>
  <c r="D92" i="9"/>
  <c r="H91" i="9"/>
  <c r="I91" i="9"/>
  <c r="J91" i="9"/>
  <c r="K91" i="9"/>
  <c r="D91" i="9"/>
  <c r="H90" i="9"/>
  <c r="I90" i="9"/>
  <c r="J90" i="9"/>
  <c r="K90" i="9"/>
  <c r="D90" i="9"/>
  <c r="H89" i="9"/>
  <c r="I89" i="9"/>
  <c r="J89" i="9"/>
  <c r="K89" i="9"/>
  <c r="D89" i="9"/>
  <c r="H88" i="9"/>
  <c r="I88" i="9"/>
  <c r="J88" i="9"/>
  <c r="K88" i="9"/>
  <c r="D88" i="9"/>
  <c r="H87" i="9"/>
  <c r="I87" i="9"/>
  <c r="J87" i="9"/>
  <c r="K87" i="9"/>
  <c r="D87" i="9"/>
  <c r="H86" i="9"/>
  <c r="I86" i="9"/>
  <c r="J86" i="9"/>
  <c r="K86" i="9"/>
  <c r="D86" i="9"/>
  <c r="H85" i="9"/>
  <c r="I85" i="9"/>
  <c r="J85" i="9"/>
  <c r="K85" i="9"/>
  <c r="D85" i="9"/>
  <c r="H84" i="9"/>
  <c r="I84" i="9"/>
  <c r="J84" i="9"/>
  <c r="K84" i="9"/>
  <c r="D84" i="9"/>
  <c r="H83" i="9"/>
  <c r="I83" i="9"/>
  <c r="J83" i="9"/>
  <c r="K83" i="9"/>
  <c r="D83" i="9"/>
  <c r="H82" i="9"/>
  <c r="I82" i="9"/>
  <c r="J82" i="9"/>
  <c r="K82" i="9"/>
  <c r="D82" i="9"/>
  <c r="H81" i="9"/>
  <c r="I81" i="9"/>
  <c r="J81" i="9"/>
  <c r="K81" i="9"/>
  <c r="D81" i="9"/>
  <c r="H80" i="9"/>
  <c r="I80" i="9"/>
  <c r="J80" i="9"/>
  <c r="K80" i="9"/>
  <c r="D80" i="9"/>
  <c r="H79" i="9"/>
  <c r="I79" i="9"/>
  <c r="J79" i="9"/>
  <c r="K79" i="9"/>
  <c r="D79" i="9"/>
  <c r="H78" i="9"/>
  <c r="I78" i="9"/>
  <c r="J78" i="9"/>
  <c r="K78" i="9"/>
  <c r="D78" i="9"/>
  <c r="H77" i="9"/>
  <c r="I77" i="9"/>
  <c r="J77" i="9"/>
  <c r="K77" i="9"/>
  <c r="D77" i="9"/>
  <c r="H76" i="9"/>
  <c r="I76" i="9"/>
  <c r="J76" i="9"/>
  <c r="K76" i="9"/>
  <c r="D76" i="9"/>
  <c r="H75" i="9"/>
  <c r="I75" i="9"/>
  <c r="J75" i="9"/>
  <c r="K75" i="9"/>
  <c r="D75" i="9"/>
  <c r="H74" i="9"/>
  <c r="I74" i="9"/>
  <c r="J74" i="9"/>
  <c r="K74" i="9"/>
  <c r="D74" i="9"/>
  <c r="H73" i="9"/>
  <c r="I73" i="9"/>
  <c r="J73" i="9"/>
  <c r="K73" i="9"/>
  <c r="D73" i="9"/>
  <c r="H72" i="9"/>
  <c r="I72" i="9"/>
  <c r="J72" i="9"/>
  <c r="K72" i="9"/>
  <c r="D72" i="9"/>
  <c r="H71" i="9"/>
  <c r="I71" i="9"/>
  <c r="J71" i="9"/>
  <c r="K71" i="9"/>
  <c r="D71" i="9"/>
  <c r="H70" i="9"/>
  <c r="I70" i="9"/>
  <c r="J70" i="9"/>
  <c r="K70" i="9"/>
  <c r="D70" i="9"/>
  <c r="H69" i="9"/>
  <c r="I69" i="9"/>
  <c r="J69" i="9"/>
  <c r="K69" i="9"/>
  <c r="D69" i="9"/>
  <c r="H68" i="9"/>
  <c r="I68" i="9"/>
  <c r="J68" i="9"/>
  <c r="K68" i="9"/>
  <c r="D68" i="9"/>
  <c r="H67" i="9"/>
  <c r="I67" i="9"/>
  <c r="J67" i="9"/>
  <c r="K67" i="9"/>
  <c r="D67" i="9"/>
  <c r="H66" i="9"/>
  <c r="I66" i="9"/>
  <c r="J66" i="9"/>
  <c r="K66" i="9"/>
  <c r="D66" i="9"/>
  <c r="H65" i="9"/>
  <c r="I65" i="9"/>
  <c r="J65" i="9"/>
  <c r="K65" i="9"/>
  <c r="D65" i="9"/>
  <c r="H64" i="9"/>
  <c r="I64" i="9"/>
  <c r="J64" i="9"/>
  <c r="K64" i="9"/>
  <c r="D64" i="9"/>
  <c r="H63" i="9"/>
  <c r="I63" i="9"/>
  <c r="J63" i="9"/>
  <c r="K63" i="9"/>
  <c r="D63" i="9"/>
  <c r="H62" i="9"/>
  <c r="I62" i="9"/>
  <c r="J62" i="9"/>
  <c r="K62" i="9"/>
  <c r="D62" i="9"/>
  <c r="H61" i="9"/>
  <c r="I61" i="9"/>
  <c r="J61" i="9"/>
  <c r="K61" i="9"/>
  <c r="D61" i="9"/>
  <c r="H60" i="9"/>
  <c r="I60" i="9"/>
  <c r="J60" i="9"/>
  <c r="K60" i="9"/>
  <c r="D60" i="9"/>
  <c r="H59" i="9"/>
  <c r="I59" i="9"/>
  <c r="J59" i="9"/>
  <c r="K59" i="9"/>
  <c r="D59" i="9"/>
  <c r="H58" i="9"/>
  <c r="I58" i="9"/>
  <c r="J58" i="9"/>
  <c r="K58" i="9"/>
  <c r="D58" i="9"/>
  <c r="H57" i="9"/>
  <c r="I57" i="9"/>
  <c r="J57" i="9"/>
  <c r="K57" i="9"/>
  <c r="D57" i="9"/>
  <c r="H56" i="9"/>
  <c r="I56" i="9"/>
  <c r="J56" i="9"/>
  <c r="K56" i="9"/>
  <c r="D56" i="9"/>
  <c r="H55" i="9"/>
  <c r="I55" i="9"/>
  <c r="J55" i="9"/>
  <c r="K55" i="9"/>
  <c r="D55" i="9"/>
  <c r="H54" i="9"/>
  <c r="I54" i="9"/>
  <c r="J54" i="9"/>
  <c r="K54" i="9"/>
  <c r="D54" i="9"/>
  <c r="H53" i="9"/>
  <c r="I53" i="9"/>
  <c r="J53" i="9"/>
  <c r="K53" i="9"/>
  <c r="D53" i="9"/>
  <c r="H52" i="9"/>
  <c r="I52" i="9"/>
  <c r="J52" i="9"/>
  <c r="K52" i="9"/>
  <c r="D52" i="9"/>
  <c r="H51" i="9"/>
  <c r="I51" i="9"/>
  <c r="J51" i="9"/>
  <c r="K51" i="9"/>
  <c r="D51" i="9"/>
  <c r="H50" i="9"/>
  <c r="I50" i="9"/>
  <c r="J50" i="9"/>
  <c r="K50" i="9"/>
  <c r="D50" i="9"/>
  <c r="H49" i="9"/>
  <c r="I49" i="9"/>
  <c r="J49" i="9"/>
  <c r="K49" i="9"/>
  <c r="D49" i="9"/>
  <c r="H48" i="9"/>
  <c r="I48" i="9"/>
  <c r="J48" i="9"/>
  <c r="K48" i="9"/>
  <c r="D48" i="9"/>
  <c r="H47" i="9"/>
  <c r="I47" i="9"/>
  <c r="J47" i="9"/>
  <c r="K47" i="9"/>
  <c r="D47" i="9"/>
  <c r="H46" i="9"/>
  <c r="I46" i="9"/>
  <c r="J46" i="9"/>
  <c r="K46" i="9"/>
  <c r="D46" i="9"/>
  <c r="H45" i="9"/>
  <c r="I45" i="9"/>
  <c r="J45" i="9"/>
  <c r="K45" i="9"/>
  <c r="D45" i="9"/>
  <c r="H44" i="9"/>
  <c r="I44" i="9"/>
  <c r="J44" i="9"/>
  <c r="K44" i="9"/>
  <c r="D44" i="9"/>
  <c r="H43" i="9"/>
  <c r="I43" i="9"/>
  <c r="J43" i="9"/>
  <c r="K43" i="9"/>
  <c r="D43" i="9"/>
  <c r="H42" i="9"/>
  <c r="I42" i="9"/>
  <c r="J42" i="9"/>
  <c r="K42" i="9"/>
  <c r="D42" i="9"/>
  <c r="H41" i="9"/>
  <c r="I41" i="9"/>
  <c r="J41" i="9"/>
  <c r="K41" i="9"/>
  <c r="D41" i="9"/>
  <c r="H40" i="9"/>
  <c r="I40" i="9"/>
  <c r="J40" i="9"/>
  <c r="K40" i="9"/>
  <c r="D40" i="9"/>
  <c r="H39" i="9"/>
  <c r="I39" i="9"/>
  <c r="J39" i="9"/>
  <c r="K39" i="9"/>
  <c r="D39" i="9"/>
  <c r="H38" i="9"/>
  <c r="I38" i="9"/>
  <c r="J38" i="9"/>
  <c r="K38" i="9"/>
  <c r="D38" i="9"/>
  <c r="H37" i="9"/>
  <c r="I37" i="9"/>
  <c r="J37" i="9"/>
  <c r="K37" i="9"/>
  <c r="D37" i="9"/>
  <c r="H36" i="9"/>
  <c r="I36" i="9"/>
  <c r="J36" i="9"/>
  <c r="K36" i="9"/>
  <c r="D36" i="9"/>
  <c r="H35" i="9"/>
  <c r="I35" i="9"/>
  <c r="J35" i="9"/>
  <c r="K35" i="9"/>
  <c r="D35" i="9"/>
  <c r="H34" i="9"/>
  <c r="I34" i="9"/>
  <c r="J34" i="9"/>
  <c r="K34" i="9"/>
  <c r="D34" i="9"/>
  <c r="H33" i="9"/>
  <c r="I33" i="9"/>
  <c r="J33" i="9"/>
  <c r="K33" i="9"/>
  <c r="D33" i="9"/>
  <c r="H32" i="9"/>
  <c r="I32" i="9"/>
  <c r="J32" i="9"/>
  <c r="K32" i="9"/>
  <c r="D32" i="9"/>
  <c r="H31" i="9"/>
  <c r="I31" i="9"/>
  <c r="J31" i="9"/>
  <c r="K31" i="9"/>
  <c r="D31" i="9"/>
  <c r="H30" i="9"/>
  <c r="I30" i="9"/>
  <c r="J30" i="9"/>
  <c r="K30" i="9"/>
  <c r="D30" i="9"/>
  <c r="H29" i="9"/>
  <c r="I29" i="9"/>
  <c r="J29" i="9"/>
  <c r="K29" i="9"/>
  <c r="D29" i="9"/>
  <c r="H28" i="9"/>
  <c r="I28" i="9"/>
  <c r="J28" i="9"/>
  <c r="K28" i="9"/>
  <c r="D28" i="9"/>
  <c r="H27" i="9"/>
  <c r="I27" i="9"/>
  <c r="J27" i="9"/>
  <c r="K27" i="9"/>
  <c r="D27" i="9"/>
  <c r="H26" i="9"/>
  <c r="I26" i="9"/>
  <c r="J26" i="9"/>
  <c r="K26" i="9"/>
  <c r="D26" i="9"/>
  <c r="H25" i="9"/>
  <c r="I25" i="9"/>
  <c r="J25" i="9"/>
  <c r="K25" i="9"/>
  <c r="D25" i="9"/>
  <c r="H24" i="9"/>
  <c r="I24" i="9"/>
  <c r="J24" i="9"/>
  <c r="K24" i="9"/>
  <c r="D24" i="9"/>
  <c r="H23" i="9"/>
  <c r="I23" i="9"/>
  <c r="J23" i="9"/>
  <c r="K23" i="9"/>
  <c r="D23" i="9"/>
  <c r="H22" i="9"/>
  <c r="I22" i="9"/>
  <c r="J22" i="9"/>
  <c r="K22" i="9"/>
  <c r="D22" i="9"/>
  <c r="H21" i="9"/>
  <c r="I21" i="9"/>
  <c r="J21" i="9"/>
  <c r="K21" i="9"/>
  <c r="D21" i="9"/>
  <c r="H20" i="9"/>
  <c r="I20" i="9"/>
  <c r="J20" i="9"/>
  <c r="K20" i="9"/>
  <c r="D20" i="9"/>
  <c r="H19" i="9"/>
  <c r="I19" i="9"/>
  <c r="J19" i="9"/>
  <c r="K19" i="9"/>
  <c r="D19" i="9"/>
  <c r="H18" i="9"/>
  <c r="I18" i="9"/>
  <c r="J18" i="9"/>
  <c r="K18" i="9"/>
  <c r="D18" i="9"/>
  <c r="H17" i="9"/>
  <c r="I17" i="9"/>
  <c r="J17" i="9"/>
  <c r="K17" i="9"/>
  <c r="D17" i="9"/>
  <c r="H16" i="9"/>
  <c r="I16" i="9"/>
  <c r="J16" i="9"/>
  <c r="K16" i="9"/>
  <c r="D16" i="9"/>
  <c r="H15" i="9"/>
  <c r="I15" i="9"/>
  <c r="J15" i="9"/>
  <c r="K15" i="9"/>
  <c r="D15" i="9"/>
  <c r="H14" i="9"/>
  <c r="I14" i="9"/>
  <c r="J14" i="9"/>
  <c r="K14" i="9"/>
  <c r="D14" i="9"/>
  <c r="H13" i="9"/>
  <c r="I13" i="9"/>
  <c r="J13" i="9"/>
  <c r="K13" i="9"/>
  <c r="D13" i="9"/>
  <c r="H12" i="9"/>
  <c r="I12" i="9"/>
  <c r="J12" i="9"/>
  <c r="K12" i="9"/>
  <c r="D12" i="9"/>
  <c r="H11" i="9"/>
  <c r="I11" i="9"/>
  <c r="J11" i="9"/>
  <c r="K11" i="9"/>
  <c r="D11" i="9"/>
  <c r="H10" i="9"/>
  <c r="I10" i="9"/>
  <c r="J10" i="9"/>
  <c r="K10" i="9"/>
  <c r="D10" i="9"/>
  <c r="H9" i="9"/>
  <c r="I9" i="9"/>
  <c r="J9" i="9"/>
  <c r="K9" i="9"/>
  <c r="D9" i="9"/>
  <c r="H8" i="9"/>
  <c r="I8" i="9"/>
  <c r="J8" i="9"/>
  <c r="K8" i="9"/>
  <c r="D8" i="9"/>
  <c r="O40" i="4"/>
  <c r="P40" i="4"/>
  <c r="AB12" i="4"/>
  <c r="O41" i="4"/>
  <c r="P41" i="4"/>
  <c r="AB13" i="4"/>
  <c r="O42" i="4"/>
  <c r="P42" i="4"/>
  <c r="AB14" i="4"/>
  <c r="O43" i="4"/>
  <c r="P43" i="4"/>
  <c r="AB15" i="4"/>
  <c r="O44" i="4"/>
  <c r="P44" i="4"/>
  <c r="AB16" i="4"/>
  <c r="O45" i="4"/>
  <c r="P45" i="4"/>
  <c r="AB17" i="4"/>
  <c r="O46" i="4"/>
  <c r="P46" i="4"/>
  <c r="AB18" i="4"/>
  <c r="O47" i="4"/>
  <c r="P47" i="4"/>
  <c r="AB19" i="4"/>
  <c r="O48" i="4"/>
  <c r="P48" i="4"/>
  <c r="AB20" i="4"/>
  <c r="O49" i="4"/>
  <c r="P49" i="4"/>
  <c r="AB21" i="4"/>
  <c r="O50" i="4"/>
  <c r="P50" i="4"/>
  <c r="AB22" i="4"/>
  <c r="O51" i="4"/>
  <c r="P51" i="4"/>
  <c r="AB23" i="4"/>
  <c r="O52" i="4"/>
  <c r="P52" i="4"/>
  <c r="AB24" i="4"/>
  <c r="O53" i="4"/>
  <c r="P53" i="4"/>
  <c r="AB25" i="4"/>
  <c r="O54" i="4"/>
  <c r="P54" i="4"/>
  <c r="AB26" i="4"/>
  <c r="O55" i="4"/>
  <c r="P55" i="4"/>
  <c r="AB27" i="4"/>
  <c r="O56" i="4"/>
  <c r="P56" i="4"/>
  <c r="AB28" i="4"/>
  <c r="O57" i="4"/>
  <c r="P57" i="4"/>
  <c r="AB29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12" i="4"/>
  <c r="F64" i="5"/>
  <c r="H34" i="7"/>
  <c r="F63" i="5"/>
  <c r="H33" i="7"/>
  <c r="N65" i="5"/>
  <c r="M13" i="7"/>
  <c r="J68" i="5"/>
  <c r="L13" i="7"/>
  <c r="F65" i="5"/>
  <c r="K13" i="7"/>
  <c r="N47" i="5"/>
  <c r="J13" i="7"/>
  <c r="J46" i="5"/>
  <c r="I13" i="7"/>
  <c r="N28" i="5"/>
  <c r="G13" i="7"/>
  <c r="J29" i="5"/>
  <c r="F13" i="7"/>
  <c r="F27" i="5"/>
  <c r="E13" i="7"/>
  <c r="N10" i="5"/>
  <c r="D13" i="7"/>
  <c r="J8" i="5"/>
  <c r="C13" i="7"/>
  <c r="F9" i="5"/>
  <c r="B13" i="7"/>
  <c r="J67" i="5"/>
  <c r="L12" i="7"/>
  <c r="N46" i="5"/>
  <c r="J12" i="7"/>
  <c r="N27" i="5"/>
  <c r="G12" i="7"/>
  <c r="J28" i="5"/>
  <c r="F12" i="7"/>
  <c r="N9" i="5"/>
  <c r="D12" i="7"/>
  <c r="F8" i="5"/>
  <c r="B12" i="7"/>
  <c r="J66" i="5"/>
  <c r="L11" i="7"/>
  <c r="J27" i="5"/>
  <c r="F11" i="7"/>
  <c r="N8" i="5"/>
  <c r="D11" i="7"/>
  <c r="J65" i="5"/>
  <c r="L10" i="7"/>
  <c r="B12" i="6"/>
  <c r="S12" i="6"/>
  <c r="V12" i="6"/>
  <c r="B13" i="6"/>
  <c r="E13" i="6"/>
  <c r="K13" i="6"/>
  <c r="S13" i="6"/>
  <c r="C13" i="6"/>
  <c r="F13" i="6"/>
  <c r="I13" i="6"/>
  <c r="L13" i="6"/>
  <c r="T13" i="6"/>
  <c r="D13" i="6"/>
  <c r="G13" i="6"/>
  <c r="J13" i="6"/>
  <c r="M13" i="6"/>
  <c r="U13" i="6"/>
  <c r="B14" i="6"/>
  <c r="E14" i="6"/>
  <c r="K14" i="6"/>
  <c r="S14" i="6"/>
  <c r="C14" i="6"/>
  <c r="F14" i="6"/>
  <c r="I14" i="6"/>
  <c r="L14" i="6"/>
  <c r="T14" i="6"/>
  <c r="D14" i="6"/>
  <c r="G14" i="6"/>
  <c r="J14" i="6"/>
  <c r="M14" i="6"/>
  <c r="U14" i="6"/>
  <c r="B15" i="6"/>
  <c r="E15" i="6"/>
  <c r="K15" i="6"/>
  <c r="S15" i="6"/>
  <c r="C15" i="6"/>
  <c r="F15" i="6"/>
  <c r="I15" i="6"/>
  <c r="L15" i="6"/>
  <c r="T15" i="6"/>
  <c r="D15" i="6"/>
  <c r="G15" i="6"/>
  <c r="J15" i="6"/>
  <c r="M15" i="6"/>
  <c r="U15" i="6"/>
  <c r="B16" i="6"/>
  <c r="E16" i="6"/>
  <c r="H16" i="6"/>
  <c r="K16" i="6"/>
  <c r="S16" i="6"/>
  <c r="C16" i="6"/>
  <c r="F16" i="6"/>
  <c r="I16" i="6"/>
  <c r="L16" i="6"/>
  <c r="T16" i="6"/>
  <c r="D16" i="6"/>
  <c r="G16" i="6"/>
  <c r="J16" i="6"/>
  <c r="M16" i="6"/>
  <c r="U16" i="6"/>
  <c r="B17" i="6"/>
  <c r="E17" i="6"/>
  <c r="H17" i="6"/>
  <c r="K17" i="6"/>
  <c r="S17" i="6"/>
  <c r="C17" i="6"/>
  <c r="F17" i="6"/>
  <c r="I17" i="6"/>
  <c r="L17" i="6"/>
  <c r="T17" i="6"/>
  <c r="D17" i="6"/>
  <c r="G17" i="6"/>
  <c r="J17" i="6"/>
  <c r="M17" i="6"/>
  <c r="U17" i="6"/>
  <c r="B18" i="6"/>
  <c r="E18" i="6"/>
  <c r="H18" i="6"/>
  <c r="K18" i="6"/>
  <c r="S18" i="6"/>
  <c r="C18" i="6"/>
  <c r="F18" i="6"/>
  <c r="I18" i="6"/>
  <c r="L18" i="6"/>
  <c r="T18" i="6"/>
  <c r="D18" i="6"/>
  <c r="G18" i="6"/>
  <c r="J18" i="6"/>
  <c r="M18" i="6"/>
  <c r="U18" i="6"/>
  <c r="B19" i="6"/>
  <c r="E19" i="6"/>
  <c r="H19" i="6"/>
  <c r="K19" i="6"/>
  <c r="S19" i="6"/>
  <c r="C19" i="6"/>
  <c r="F19" i="6"/>
  <c r="I19" i="6"/>
  <c r="L19" i="6"/>
  <c r="T19" i="6"/>
  <c r="D19" i="6"/>
  <c r="G19" i="6"/>
  <c r="J19" i="6"/>
  <c r="M19" i="6"/>
  <c r="U19" i="6"/>
  <c r="B20" i="6"/>
  <c r="E20" i="6"/>
  <c r="H20" i="6"/>
  <c r="K20" i="6"/>
  <c r="S20" i="6"/>
  <c r="C20" i="6"/>
  <c r="F20" i="6"/>
  <c r="I20" i="6"/>
  <c r="L20" i="6"/>
  <c r="T20" i="6"/>
  <c r="D20" i="6"/>
  <c r="G20" i="6"/>
  <c r="J20" i="6"/>
  <c r="M20" i="6"/>
  <c r="U20" i="6"/>
  <c r="B21" i="6"/>
  <c r="E21" i="6"/>
  <c r="H21" i="6"/>
  <c r="K21" i="6"/>
  <c r="S21" i="6"/>
  <c r="C21" i="6"/>
  <c r="F21" i="6"/>
  <c r="I21" i="6"/>
  <c r="L21" i="6"/>
  <c r="T21" i="6"/>
  <c r="D21" i="6"/>
  <c r="G21" i="6"/>
  <c r="J21" i="6"/>
  <c r="M21" i="6"/>
  <c r="U21" i="6"/>
  <c r="B22" i="6"/>
  <c r="E22" i="6"/>
  <c r="H22" i="6"/>
  <c r="K22" i="6"/>
  <c r="S22" i="6"/>
  <c r="C22" i="6"/>
  <c r="F22" i="6"/>
  <c r="I22" i="6"/>
  <c r="L22" i="6"/>
  <c r="T22" i="6"/>
  <c r="D22" i="6"/>
  <c r="G22" i="6"/>
  <c r="J22" i="6"/>
  <c r="M22" i="6"/>
  <c r="U22" i="6"/>
  <c r="B23" i="6"/>
  <c r="E23" i="6"/>
  <c r="H23" i="6"/>
  <c r="K23" i="6"/>
  <c r="S23" i="6"/>
  <c r="C23" i="6"/>
  <c r="F23" i="6"/>
  <c r="I23" i="6"/>
  <c r="L23" i="6"/>
  <c r="T23" i="6"/>
  <c r="D23" i="6"/>
  <c r="G23" i="6"/>
  <c r="J23" i="6"/>
  <c r="M23" i="6"/>
  <c r="U23" i="6"/>
  <c r="B24" i="6"/>
  <c r="H24" i="6"/>
  <c r="K24" i="6"/>
  <c r="S24" i="6"/>
  <c r="C24" i="6"/>
  <c r="F24" i="6"/>
  <c r="I24" i="6"/>
  <c r="L24" i="6"/>
  <c r="T24" i="6"/>
  <c r="D24" i="6"/>
  <c r="G24" i="6"/>
  <c r="J24" i="6"/>
  <c r="M24" i="6"/>
  <c r="U24" i="6"/>
  <c r="B25" i="6"/>
  <c r="H25" i="6"/>
  <c r="K25" i="6"/>
  <c r="S25" i="6"/>
  <c r="C25" i="6"/>
  <c r="F25" i="6"/>
  <c r="I25" i="6"/>
  <c r="L25" i="6"/>
  <c r="T25" i="6"/>
  <c r="D25" i="6"/>
  <c r="G25" i="6"/>
  <c r="J25" i="6"/>
  <c r="M25" i="6"/>
  <c r="U25" i="6"/>
  <c r="B26" i="6"/>
  <c r="H26" i="6"/>
  <c r="K26" i="6"/>
  <c r="S26" i="6"/>
  <c r="C26" i="6"/>
  <c r="F26" i="6"/>
  <c r="I26" i="6"/>
  <c r="L26" i="6"/>
  <c r="T26" i="6"/>
  <c r="D26" i="6"/>
  <c r="G26" i="6"/>
  <c r="J26" i="6"/>
  <c r="M26" i="6"/>
  <c r="U26" i="6"/>
  <c r="B27" i="6"/>
  <c r="H27" i="6"/>
  <c r="K27" i="6"/>
  <c r="S27" i="6"/>
  <c r="C27" i="6"/>
  <c r="F27" i="6"/>
  <c r="I27" i="6"/>
  <c r="L27" i="6"/>
  <c r="T27" i="6"/>
  <c r="D27" i="6"/>
  <c r="G27" i="6"/>
  <c r="J27" i="6"/>
  <c r="M27" i="6"/>
  <c r="U27" i="6"/>
  <c r="B28" i="6"/>
  <c r="H28" i="6"/>
  <c r="K28" i="6"/>
  <c r="S28" i="6"/>
  <c r="C28" i="6"/>
  <c r="F28" i="6"/>
  <c r="I28" i="6"/>
  <c r="L28" i="6"/>
  <c r="T28" i="6"/>
  <c r="D28" i="6"/>
  <c r="G28" i="6"/>
  <c r="J28" i="6"/>
  <c r="M28" i="6"/>
  <c r="U28" i="6"/>
  <c r="B29" i="6"/>
  <c r="H29" i="6"/>
  <c r="K29" i="6"/>
  <c r="S29" i="6"/>
  <c r="C29" i="6"/>
  <c r="F29" i="6"/>
  <c r="I29" i="6"/>
  <c r="T29" i="6"/>
  <c r="D29" i="6"/>
  <c r="G29" i="6"/>
  <c r="J29" i="6"/>
  <c r="M29" i="6"/>
  <c r="U29" i="6"/>
  <c r="B30" i="6"/>
  <c r="H30" i="6"/>
  <c r="K30" i="6"/>
  <c r="S30" i="6"/>
  <c r="C30" i="6"/>
  <c r="I30" i="6"/>
  <c r="T30" i="6"/>
  <c r="G30" i="6"/>
  <c r="J30" i="6"/>
  <c r="M30" i="6"/>
  <c r="U30" i="6"/>
  <c r="F12" i="6"/>
  <c r="L12" i="6"/>
  <c r="T12" i="6"/>
  <c r="D12" i="6"/>
  <c r="G12" i="6"/>
  <c r="J12" i="6"/>
  <c r="U12" i="6"/>
  <c r="P13" i="6"/>
  <c r="Q13" i="6"/>
  <c r="R13" i="6"/>
  <c r="P14" i="6"/>
  <c r="Q14" i="6"/>
  <c r="R14" i="6"/>
  <c r="P15" i="6"/>
  <c r="Q15" i="6"/>
  <c r="R15" i="6"/>
  <c r="P16" i="6"/>
  <c r="Q16" i="6"/>
  <c r="R16" i="6"/>
  <c r="P17" i="6"/>
  <c r="Q17" i="6"/>
  <c r="R17" i="6"/>
  <c r="P18" i="6"/>
  <c r="Q18" i="6"/>
  <c r="R18" i="6"/>
  <c r="P19" i="6"/>
  <c r="Q19" i="6"/>
  <c r="R19" i="6"/>
  <c r="P20" i="6"/>
  <c r="Q20" i="6"/>
  <c r="R20" i="6"/>
  <c r="P21" i="6"/>
  <c r="Q21" i="6"/>
  <c r="R21" i="6"/>
  <c r="P22" i="6"/>
  <c r="Q22" i="6"/>
  <c r="R22" i="6"/>
  <c r="P23" i="6"/>
  <c r="Q23" i="6"/>
  <c r="R23" i="6"/>
  <c r="P24" i="6"/>
  <c r="Q24" i="6"/>
  <c r="R24" i="6"/>
  <c r="P25" i="6"/>
  <c r="Q25" i="6"/>
  <c r="R25" i="6"/>
  <c r="P26" i="6"/>
  <c r="Q26" i="6"/>
  <c r="R26" i="6"/>
  <c r="P27" i="6"/>
  <c r="Q27" i="6"/>
  <c r="R27" i="6"/>
  <c r="P28" i="6"/>
  <c r="Q28" i="6"/>
  <c r="R28" i="6"/>
  <c r="P29" i="6"/>
  <c r="Q29" i="6"/>
  <c r="R29" i="6"/>
  <c r="P30" i="6"/>
  <c r="Q30" i="6"/>
  <c r="R30" i="6"/>
  <c r="Q12" i="6"/>
  <c r="R12" i="6"/>
  <c r="P12" i="6"/>
  <c r="V24" i="6"/>
  <c r="V25" i="6"/>
  <c r="V26" i="6"/>
  <c r="H31" i="6"/>
  <c r="V27" i="6"/>
  <c r="H32" i="6"/>
  <c r="V28" i="6"/>
  <c r="H33" i="6"/>
  <c r="V29" i="6"/>
  <c r="H34" i="6"/>
  <c r="K31" i="6"/>
  <c r="V30" i="6"/>
  <c r="V23" i="6"/>
  <c r="V13" i="6"/>
  <c r="L11" i="6"/>
  <c r="W13" i="6"/>
  <c r="X13" i="6"/>
  <c r="V14" i="6"/>
  <c r="W14" i="6"/>
  <c r="X14" i="6"/>
  <c r="V15" i="6"/>
  <c r="W15" i="6"/>
  <c r="X15" i="6"/>
  <c r="V16" i="6"/>
  <c r="W16" i="6"/>
  <c r="X16" i="6"/>
  <c r="V17" i="6"/>
  <c r="W17" i="6"/>
  <c r="X17" i="6"/>
  <c r="V18" i="6"/>
  <c r="W18" i="6"/>
  <c r="X18" i="6"/>
  <c r="V19" i="6"/>
  <c r="W19" i="6"/>
  <c r="X19" i="6"/>
  <c r="V20" i="6"/>
  <c r="W20" i="6"/>
  <c r="X20" i="6"/>
  <c r="V21" i="6"/>
  <c r="W21" i="6"/>
  <c r="X21" i="6"/>
  <c r="V22" i="6"/>
  <c r="W22" i="6"/>
  <c r="X22" i="6"/>
  <c r="W23" i="6"/>
  <c r="X23" i="6"/>
  <c r="W24" i="6"/>
  <c r="X24" i="6"/>
  <c r="W25" i="6"/>
  <c r="X25" i="6"/>
  <c r="W26" i="6"/>
  <c r="X26" i="6"/>
  <c r="W27" i="6"/>
  <c r="X27" i="6"/>
  <c r="W28" i="6"/>
  <c r="X28" i="6"/>
  <c r="W29" i="6"/>
  <c r="X29" i="6"/>
  <c r="C31" i="6"/>
  <c r="I31" i="6"/>
  <c r="W30" i="6"/>
  <c r="M31" i="6"/>
  <c r="X30" i="6"/>
  <c r="F11" i="6"/>
  <c r="L10" i="6"/>
  <c r="W12" i="6"/>
  <c r="D11" i="6"/>
  <c r="X12" i="6"/>
  <c r="B8" i="6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D37" i="5"/>
  <c r="D36" i="5"/>
  <c r="D35" i="5"/>
  <c r="D34" i="5"/>
  <c r="D33" i="5"/>
  <c r="D32" i="5"/>
  <c r="D31" i="5"/>
  <c r="D30" i="5"/>
  <c r="D29" i="5"/>
  <c r="D28" i="5"/>
  <c r="D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J26" i="1"/>
  <c r="M27" i="2"/>
  <c r="O27" i="2"/>
  <c r="U27" i="2"/>
  <c r="W27" i="2"/>
  <c r="J25" i="1"/>
  <c r="M26" i="2"/>
  <c r="O26" i="2"/>
  <c r="U26" i="2"/>
  <c r="W26" i="2"/>
  <c r="J24" i="1"/>
  <c r="M25" i="2"/>
  <c r="O25" i="2"/>
  <c r="U25" i="2"/>
  <c r="W25" i="2"/>
  <c r="J23" i="1"/>
  <c r="M24" i="2"/>
  <c r="O24" i="2"/>
  <c r="U24" i="2"/>
  <c r="W24" i="2"/>
  <c r="J9" i="1"/>
  <c r="M10" i="2"/>
  <c r="O10" i="2"/>
  <c r="J142" i="1"/>
  <c r="Q10" i="2"/>
  <c r="U10" i="2"/>
  <c r="W10" i="2"/>
  <c r="J10" i="1"/>
  <c r="M11" i="2"/>
  <c r="O11" i="2"/>
  <c r="J143" i="1"/>
  <c r="Q11" i="2"/>
  <c r="U11" i="2"/>
  <c r="W11" i="2"/>
  <c r="J11" i="1"/>
  <c r="M12" i="2"/>
  <c r="O12" i="2"/>
  <c r="J144" i="1"/>
  <c r="Q12" i="2"/>
  <c r="U12" i="2"/>
  <c r="W12" i="2"/>
  <c r="J12" i="1"/>
  <c r="M13" i="2"/>
  <c r="O13" i="2"/>
  <c r="J145" i="1"/>
  <c r="Q13" i="2"/>
  <c r="U13" i="2"/>
  <c r="W13" i="2"/>
  <c r="J13" i="1"/>
  <c r="M14" i="2"/>
  <c r="J146" i="1"/>
  <c r="Q14" i="2"/>
  <c r="U14" i="2"/>
  <c r="W14" i="2"/>
  <c r="J14" i="1"/>
  <c r="M15" i="2"/>
  <c r="O15" i="2"/>
  <c r="J147" i="1"/>
  <c r="Q15" i="2"/>
  <c r="U15" i="2"/>
  <c r="W15" i="2"/>
  <c r="J15" i="1"/>
  <c r="M16" i="2"/>
  <c r="O16" i="2"/>
  <c r="J148" i="1"/>
  <c r="Q16" i="2"/>
  <c r="U16" i="2"/>
  <c r="W16" i="2"/>
  <c r="J16" i="1"/>
  <c r="M17" i="2"/>
  <c r="O17" i="2"/>
  <c r="J149" i="1"/>
  <c r="Q17" i="2"/>
  <c r="U17" i="2"/>
  <c r="W17" i="2"/>
  <c r="J17" i="1"/>
  <c r="M18" i="2"/>
  <c r="O18" i="2"/>
  <c r="J150" i="1"/>
  <c r="Q18" i="2"/>
  <c r="U18" i="2"/>
  <c r="W18" i="2"/>
  <c r="J18" i="1"/>
  <c r="M19" i="2"/>
  <c r="O19" i="2"/>
  <c r="J151" i="1"/>
  <c r="Q19" i="2"/>
  <c r="U19" i="2"/>
  <c r="W19" i="2"/>
  <c r="J19" i="1"/>
  <c r="M20" i="2"/>
  <c r="O20" i="2"/>
  <c r="J152" i="1"/>
  <c r="Q20" i="2"/>
  <c r="U20" i="2"/>
  <c r="W20" i="2"/>
  <c r="J20" i="1"/>
  <c r="M21" i="2"/>
  <c r="O21" i="2"/>
  <c r="J153" i="1"/>
  <c r="Q21" i="2"/>
  <c r="U21" i="2"/>
  <c r="W21" i="2"/>
  <c r="J21" i="1"/>
  <c r="M22" i="2"/>
  <c r="O22" i="2"/>
  <c r="J154" i="1"/>
  <c r="Q22" i="2"/>
  <c r="U22" i="2"/>
  <c r="W22" i="2"/>
  <c r="J22" i="1"/>
  <c r="M23" i="2"/>
  <c r="O23" i="2"/>
  <c r="J155" i="1"/>
  <c r="Q23" i="2"/>
  <c r="U23" i="2"/>
  <c r="W23" i="2"/>
  <c r="F9" i="1"/>
  <c r="L10" i="2"/>
  <c r="N10" i="2"/>
  <c r="F138" i="1"/>
  <c r="P10" i="2"/>
  <c r="T10" i="2"/>
  <c r="V10" i="2"/>
  <c r="F10" i="1"/>
  <c r="L11" i="2"/>
  <c r="N11" i="2"/>
  <c r="F139" i="1"/>
  <c r="P11" i="2"/>
  <c r="T11" i="2"/>
  <c r="V11" i="2"/>
  <c r="F11" i="1"/>
  <c r="L12" i="2"/>
  <c r="N12" i="2"/>
  <c r="F140" i="1"/>
  <c r="P12" i="2"/>
  <c r="T12" i="2"/>
  <c r="V12" i="2"/>
  <c r="F12" i="1"/>
  <c r="L13" i="2"/>
  <c r="N13" i="2"/>
  <c r="F141" i="1"/>
  <c r="P13" i="2"/>
  <c r="T13" i="2"/>
  <c r="V13" i="2"/>
  <c r="F13" i="1"/>
  <c r="L14" i="2"/>
  <c r="F142" i="1"/>
  <c r="P14" i="2"/>
  <c r="T14" i="2"/>
  <c r="V14" i="2"/>
  <c r="F14" i="1"/>
  <c r="L15" i="2"/>
  <c r="N15" i="2"/>
  <c r="F143" i="1"/>
  <c r="P15" i="2"/>
  <c r="T15" i="2"/>
  <c r="V15" i="2"/>
  <c r="F15" i="1"/>
  <c r="L16" i="2"/>
  <c r="N16" i="2"/>
  <c r="F144" i="1"/>
  <c r="P16" i="2"/>
  <c r="T16" i="2"/>
  <c r="V16" i="2"/>
  <c r="F16" i="1"/>
  <c r="L17" i="2"/>
  <c r="N17" i="2"/>
  <c r="F145" i="1"/>
  <c r="P17" i="2"/>
  <c r="T17" i="2"/>
  <c r="V17" i="2"/>
  <c r="F17" i="1"/>
  <c r="L18" i="2"/>
  <c r="N18" i="2"/>
  <c r="F146" i="1"/>
  <c r="P18" i="2"/>
  <c r="T18" i="2"/>
  <c r="V18" i="2"/>
  <c r="F18" i="1"/>
  <c r="L19" i="2"/>
  <c r="N19" i="2"/>
  <c r="F147" i="1"/>
  <c r="P19" i="2"/>
  <c r="T19" i="2"/>
  <c r="V19" i="2"/>
  <c r="F19" i="1"/>
  <c r="L20" i="2"/>
  <c r="N20" i="2"/>
  <c r="F148" i="1"/>
  <c r="P20" i="2"/>
  <c r="T20" i="2"/>
  <c r="V20" i="2"/>
  <c r="F20" i="1"/>
  <c r="L21" i="2"/>
  <c r="N21" i="2"/>
  <c r="F149" i="1"/>
  <c r="P21" i="2"/>
  <c r="T21" i="2"/>
  <c r="V21" i="2"/>
  <c r="F21" i="1"/>
  <c r="L22" i="2"/>
  <c r="N22" i="2"/>
  <c r="F150" i="1"/>
  <c r="P22" i="2"/>
  <c r="T22" i="2"/>
  <c r="V22" i="2"/>
  <c r="F22" i="1"/>
  <c r="L23" i="2"/>
  <c r="N23" i="2"/>
  <c r="T23" i="2"/>
  <c r="V23" i="2"/>
  <c r="F23" i="1"/>
  <c r="L24" i="2"/>
  <c r="N24" i="2"/>
  <c r="T24" i="2"/>
  <c r="V24" i="2"/>
  <c r="F24" i="1"/>
  <c r="L25" i="2"/>
  <c r="N25" i="2"/>
  <c r="T25" i="2"/>
  <c r="V25" i="2"/>
  <c r="F25" i="1"/>
  <c r="L26" i="2"/>
  <c r="N26" i="2"/>
  <c r="T26" i="2"/>
  <c r="V26" i="2"/>
  <c r="F26" i="1"/>
  <c r="L27" i="2"/>
  <c r="N27" i="2"/>
  <c r="T27" i="2"/>
  <c r="V27" i="2"/>
  <c r="F8" i="1"/>
  <c r="L9" i="2"/>
  <c r="N9" i="2"/>
  <c r="P9" i="2"/>
  <c r="T9" i="2"/>
  <c r="V9" i="2"/>
  <c r="J8" i="1"/>
  <c r="M9" i="2"/>
  <c r="O9" i="2"/>
  <c r="J141" i="1"/>
  <c r="Q9" i="2"/>
  <c r="U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9" i="2"/>
  <c r="F63" i="1"/>
  <c r="B10" i="2"/>
  <c r="F83" i="1"/>
  <c r="C10" i="2"/>
  <c r="F101" i="1"/>
  <c r="D10" i="2"/>
  <c r="E10" i="2"/>
  <c r="F64" i="1"/>
  <c r="B11" i="2"/>
  <c r="F84" i="1"/>
  <c r="C11" i="2"/>
  <c r="F102" i="1"/>
  <c r="D11" i="2"/>
  <c r="E11" i="2"/>
  <c r="F65" i="1"/>
  <c r="B12" i="2"/>
  <c r="F85" i="1"/>
  <c r="C12" i="2"/>
  <c r="F103" i="1"/>
  <c r="D12" i="2"/>
  <c r="E12" i="2"/>
  <c r="F66" i="1"/>
  <c r="B13" i="2"/>
  <c r="F86" i="1"/>
  <c r="C13" i="2"/>
  <c r="F104" i="1"/>
  <c r="D13" i="2"/>
  <c r="E13" i="2"/>
  <c r="F67" i="1"/>
  <c r="B14" i="2"/>
  <c r="F87" i="1"/>
  <c r="C14" i="2"/>
  <c r="F105" i="1"/>
  <c r="D14" i="2"/>
  <c r="E14" i="2"/>
  <c r="F68" i="1"/>
  <c r="B15" i="2"/>
  <c r="F88" i="1"/>
  <c r="C15" i="2"/>
  <c r="F106" i="1"/>
  <c r="D15" i="2"/>
  <c r="E15" i="2"/>
  <c r="F69" i="1"/>
  <c r="B16" i="2"/>
  <c r="F89" i="1"/>
  <c r="C16" i="2"/>
  <c r="F107" i="1"/>
  <c r="D16" i="2"/>
  <c r="E16" i="2"/>
  <c r="F70" i="1"/>
  <c r="B17" i="2"/>
  <c r="F90" i="1"/>
  <c r="C17" i="2"/>
  <c r="F108" i="1"/>
  <c r="D17" i="2"/>
  <c r="E17" i="2"/>
  <c r="F71" i="1"/>
  <c r="B18" i="2"/>
  <c r="F91" i="1"/>
  <c r="C18" i="2"/>
  <c r="F109" i="1"/>
  <c r="D18" i="2"/>
  <c r="E18" i="2"/>
  <c r="F72" i="1"/>
  <c r="B19" i="2"/>
  <c r="F92" i="1"/>
  <c r="C19" i="2"/>
  <c r="F110" i="1"/>
  <c r="D19" i="2"/>
  <c r="E19" i="2"/>
  <c r="F73" i="1"/>
  <c r="B20" i="2"/>
  <c r="F93" i="1"/>
  <c r="C20" i="2"/>
  <c r="F111" i="1"/>
  <c r="D20" i="2"/>
  <c r="E20" i="2"/>
  <c r="F74" i="1"/>
  <c r="B21" i="2"/>
  <c r="F94" i="1"/>
  <c r="C21" i="2"/>
  <c r="F112" i="1"/>
  <c r="D21" i="2"/>
  <c r="E21" i="2"/>
  <c r="F75" i="1"/>
  <c r="B22" i="2"/>
  <c r="F95" i="1"/>
  <c r="C22" i="2"/>
  <c r="F113" i="1"/>
  <c r="D22" i="2"/>
  <c r="E22" i="2"/>
  <c r="F76" i="1"/>
  <c r="B23" i="2"/>
  <c r="F96" i="1"/>
  <c r="C23" i="2"/>
  <c r="F114" i="1"/>
  <c r="D23" i="2"/>
  <c r="E23" i="2"/>
  <c r="F77" i="1"/>
  <c r="B24" i="2"/>
  <c r="F97" i="1"/>
  <c r="C24" i="2"/>
  <c r="F115" i="1"/>
  <c r="D24" i="2"/>
  <c r="E24" i="2"/>
  <c r="F78" i="1"/>
  <c r="B25" i="2"/>
  <c r="F98" i="1"/>
  <c r="C25" i="2"/>
  <c r="F116" i="1"/>
  <c r="D25" i="2"/>
  <c r="E25" i="2"/>
  <c r="F79" i="1"/>
  <c r="B26" i="2"/>
  <c r="F99" i="1"/>
  <c r="C26" i="2"/>
  <c r="F117" i="1"/>
  <c r="D26" i="2"/>
  <c r="E26" i="2"/>
  <c r="F80" i="1"/>
  <c r="B27" i="2"/>
  <c r="F118" i="1"/>
  <c r="D27" i="2"/>
  <c r="E27" i="2"/>
  <c r="F62" i="1"/>
  <c r="B9" i="2"/>
  <c r="F82" i="1"/>
  <c r="C9" i="2"/>
  <c r="F100" i="1"/>
  <c r="D9" i="2"/>
  <c r="E9" i="2"/>
  <c r="AD6" i="2"/>
  <c r="AB6" i="2"/>
  <c r="AF6" i="2"/>
  <c r="P6" i="2"/>
  <c r="N6" i="2"/>
  <c r="L6" i="2"/>
  <c r="D7" i="2"/>
  <c r="C7" i="2"/>
  <c r="B7" i="2"/>
  <c r="F10" i="2"/>
  <c r="G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9" i="2"/>
  <c r="G9" i="2"/>
  <c r="J43" i="1"/>
  <c r="AE8" i="2"/>
  <c r="J28" i="1"/>
  <c r="AC9" i="2"/>
  <c r="AS9" i="2"/>
  <c r="AU9" i="2"/>
  <c r="J44" i="1"/>
  <c r="AE9" i="2"/>
  <c r="J29" i="1"/>
  <c r="AC10" i="2"/>
  <c r="AS10" i="2"/>
  <c r="AU10" i="2"/>
  <c r="J45" i="1"/>
  <c r="AE10" i="2"/>
  <c r="J30" i="1"/>
  <c r="AC11" i="2"/>
  <c r="AS11" i="2"/>
  <c r="AU11" i="2"/>
  <c r="J46" i="1"/>
  <c r="AE11" i="2"/>
  <c r="J31" i="1"/>
  <c r="AC12" i="2"/>
  <c r="AS12" i="2"/>
  <c r="AU12" i="2"/>
  <c r="J47" i="1"/>
  <c r="AE12" i="2"/>
  <c r="J32" i="1"/>
  <c r="AC13" i="2"/>
  <c r="AS13" i="2"/>
  <c r="AU13" i="2"/>
  <c r="J48" i="1"/>
  <c r="AE13" i="2"/>
  <c r="J33" i="1"/>
  <c r="AC14" i="2"/>
  <c r="AS14" i="2"/>
  <c r="AU14" i="2"/>
  <c r="J49" i="1"/>
  <c r="AE14" i="2"/>
  <c r="J34" i="1"/>
  <c r="AC15" i="2"/>
  <c r="AS15" i="2"/>
  <c r="AU15" i="2"/>
  <c r="J50" i="1"/>
  <c r="AE15" i="2"/>
  <c r="J35" i="1"/>
  <c r="AC16" i="2"/>
  <c r="AS16" i="2"/>
  <c r="AU16" i="2"/>
  <c r="J51" i="1"/>
  <c r="AE16" i="2"/>
  <c r="J36" i="1"/>
  <c r="AC17" i="2"/>
  <c r="AS17" i="2"/>
  <c r="AU17" i="2"/>
  <c r="J52" i="1"/>
  <c r="AE17" i="2"/>
  <c r="J37" i="1"/>
  <c r="AC18" i="2"/>
  <c r="AS18" i="2"/>
  <c r="AU18" i="2"/>
  <c r="J53" i="1"/>
  <c r="AE18" i="2"/>
  <c r="J38" i="1"/>
  <c r="AC19" i="2"/>
  <c r="AS19" i="2"/>
  <c r="AU19" i="2"/>
  <c r="J54" i="1"/>
  <c r="AE19" i="2"/>
  <c r="J39" i="1"/>
  <c r="AC20" i="2"/>
  <c r="AS20" i="2"/>
  <c r="AU20" i="2"/>
  <c r="J55" i="1"/>
  <c r="AE20" i="2"/>
  <c r="J40" i="1"/>
  <c r="AC21" i="2"/>
  <c r="AS21" i="2"/>
  <c r="AU21" i="2"/>
  <c r="J56" i="1"/>
  <c r="AE21" i="2"/>
  <c r="J41" i="1"/>
  <c r="AC22" i="2"/>
  <c r="AS22" i="2"/>
  <c r="AU22" i="2"/>
  <c r="J57" i="1"/>
  <c r="AE22" i="2"/>
  <c r="J42" i="1"/>
  <c r="AC23" i="2"/>
  <c r="AS23" i="2"/>
  <c r="AU23" i="2"/>
  <c r="J58" i="1"/>
  <c r="AE23" i="2"/>
  <c r="AC24" i="2"/>
  <c r="AS24" i="2"/>
  <c r="AU24" i="2"/>
  <c r="J59" i="1"/>
  <c r="AE24" i="2"/>
  <c r="AC25" i="2"/>
  <c r="AS25" i="2"/>
  <c r="AU25" i="2"/>
  <c r="J60" i="1"/>
  <c r="AE25" i="2"/>
  <c r="AC26" i="2"/>
  <c r="AS26" i="2"/>
  <c r="AU26" i="2"/>
  <c r="J27" i="1"/>
  <c r="AC8" i="2"/>
  <c r="AS8" i="2"/>
  <c r="AU8" i="2"/>
  <c r="F44" i="1"/>
  <c r="AD9" i="2"/>
  <c r="F28" i="1"/>
  <c r="AB9" i="2"/>
  <c r="AR9" i="2"/>
  <c r="AT9" i="2"/>
  <c r="F45" i="1"/>
  <c r="AD10" i="2"/>
  <c r="F29" i="1"/>
  <c r="AB10" i="2"/>
  <c r="AR10" i="2"/>
  <c r="AT10" i="2"/>
  <c r="F46" i="1"/>
  <c r="AD11" i="2"/>
  <c r="F30" i="1"/>
  <c r="AB11" i="2"/>
  <c r="AR11" i="2"/>
  <c r="AT11" i="2"/>
  <c r="F47" i="1"/>
  <c r="AD12" i="2"/>
  <c r="F31" i="1"/>
  <c r="AB12" i="2"/>
  <c r="AR12" i="2"/>
  <c r="AT12" i="2"/>
  <c r="F48" i="1"/>
  <c r="AD13" i="2"/>
  <c r="F32" i="1"/>
  <c r="AB13" i="2"/>
  <c r="AR13" i="2"/>
  <c r="AT13" i="2"/>
  <c r="F49" i="1"/>
  <c r="AD14" i="2"/>
  <c r="F33" i="1"/>
  <c r="AB14" i="2"/>
  <c r="AR14" i="2"/>
  <c r="AT14" i="2"/>
  <c r="F50" i="1"/>
  <c r="AD15" i="2"/>
  <c r="F34" i="1"/>
  <c r="AB15" i="2"/>
  <c r="AR15" i="2"/>
  <c r="AT15" i="2"/>
  <c r="F51" i="1"/>
  <c r="AD16" i="2"/>
  <c r="F35" i="1"/>
  <c r="AB16" i="2"/>
  <c r="AR16" i="2"/>
  <c r="AT16" i="2"/>
  <c r="F52" i="1"/>
  <c r="AD17" i="2"/>
  <c r="F36" i="1"/>
  <c r="AB17" i="2"/>
  <c r="AR17" i="2"/>
  <c r="AT17" i="2"/>
  <c r="F53" i="1"/>
  <c r="AD18" i="2"/>
  <c r="F37" i="1"/>
  <c r="AB18" i="2"/>
  <c r="AR18" i="2"/>
  <c r="AT18" i="2"/>
  <c r="F54" i="1"/>
  <c r="AD19" i="2"/>
  <c r="F38" i="1"/>
  <c r="AB19" i="2"/>
  <c r="AR19" i="2"/>
  <c r="AT19" i="2"/>
  <c r="F55" i="1"/>
  <c r="AD20" i="2"/>
  <c r="F39" i="1"/>
  <c r="AB20" i="2"/>
  <c r="AR20" i="2"/>
  <c r="AT20" i="2"/>
  <c r="F56" i="1"/>
  <c r="AD21" i="2"/>
  <c r="F40" i="1"/>
  <c r="AB21" i="2"/>
  <c r="AR21" i="2"/>
  <c r="AT21" i="2"/>
  <c r="F57" i="1"/>
  <c r="AD22" i="2"/>
  <c r="F41" i="1"/>
  <c r="AB22" i="2"/>
  <c r="AR22" i="2"/>
  <c r="AT22" i="2"/>
  <c r="F58" i="1"/>
  <c r="AD23" i="2"/>
  <c r="F42" i="1"/>
  <c r="AB23" i="2"/>
  <c r="AR23" i="2"/>
  <c r="AT23" i="2"/>
  <c r="F43" i="1"/>
  <c r="AB24" i="2"/>
  <c r="AR24" i="2"/>
  <c r="AT24" i="2"/>
  <c r="AB25" i="2"/>
  <c r="AR25" i="2"/>
  <c r="AT25" i="2"/>
  <c r="AB26" i="2"/>
  <c r="AR26" i="2"/>
  <c r="AT26" i="2"/>
  <c r="AD8" i="2"/>
  <c r="F27" i="1"/>
  <c r="AB8" i="2"/>
  <c r="AR8" i="2"/>
  <c r="AT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Q8" i="2"/>
  <c r="AP8" i="2"/>
  <c r="AK9" i="2"/>
  <c r="AM9" i="2"/>
  <c r="AK10" i="2"/>
  <c r="AM10" i="2"/>
  <c r="AK11" i="2"/>
  <c r="AM11" i="2"/>
  <c r="AK12" i="2"/>
  <c r="AM12" i="2"/>
  <c r="AK13" i="2"/>
  <c r="AM13" i="2"/>
  <c r="AK14" i="2"/>
  <c r="AM14" i="2"/>
  <c r="AK15" i="2"/>
  <c r="AM15" i="2"/>
  <c r="AK16" i="2"/>
  <c r="AM16" i="2"/>
  <c r="AK17" i="2"/>
  <c r="AM17" i="2"/>
  <c r="AK18" i="2"/>
  <c r="AM18" i="2"/>
  <c r="AK19" i="2"/>
  <c r="AM19" i="2"/>
  <c r="AK20" i="2"/>
  <c r="AM20" i="2"/>
  <c r="AK21" i="2"/>
  <c r="AM21" i="2"/>
  <c r="AK22" i="2"/>
  <c r="AM22" i="2"/>
  <c r="AK23" i="2"/>
  <c r="AM23" i="2"/>
  <c r="AK24" i="2"/>
  <c r="AM24" i="2"/>
  <c r="AK25" i="2"/>
  <c r="AM25" i="2"/>
  <c r="AK26" i="2"/>
  <c r="AM26" i="2"/>
  <c r="AK8" i="2"/>
  <c r="AM8" i="2"/>
  <c r="AJ9" i="2"/>
  <c r="AL9" i="2"/>
  <c r="AJ10" i="2"/>
  <c r="AL10" i="2"/>
  <c r="AJ11" i="2"/>
  <c r="AL11" i="2"/>
  <c r="AJ12" i="2"/>
  <c r="AL12" i="2"/>
  <c r="AJ13" i="2"/>
  <c r="AL13" i="2"/>
  <c r="AJ14" i="2"/>
  <c r="AL14" i="2"/>
  <c r="AJ15" i="2"/>
  <c r="AL15" i="2"/>
  <c r="AJ16" i="2"/>
  <c r="AL16" i="2"/>
  <c r="AJ17" i="2"/>
  <c r="AL17" i="2"/>
  <c r="AJ18" i="2"/>
  <c r="AL18" i="2"/>
  <c r="AJ19" i="2"/>
  <c r="AL19" i="2"/>
  <c r="AJ20" i="2"/>
  <c r="AL20" i="2"/>
  <c r="AJ21" i="2"/>
  <c r="AL21" i="2"/>
  <c r="AJ22" i="2"/>
  <c r="AL22" i="2"/>
  <c r="AJ23" i="2"/>
  <c r="AL23" i="2"/>
  <c r="AJ24" i="2"/>
  <c r="AL24" i="2"/>
  <c r="AJ25" i="2"/>
  <c r="AL25" i="2"/>
  <c r="AJ26" i="2"/>
  <c r="AL26" i="2"/>
  <c r="AJ8" i="2"/>
  <c r="AL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I8" i="2"/>
  <c r="AH8" i="2"/>
  <c r="J61" i="1"/>
  <c r="AE26" i="2"/>
  <c r="W9" i="2"/>
  <c r="D137" i="1"/>
  <c r="D155" i="1"/>
  <c r="D154" i="1"/>
  <c r="D153" i="1"/>
  <c r="D152" i="1"/>
  <c r="D151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J138" i="1"/>
  <c r="J139" i="1"/>
  <c r="J140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F81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H8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2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8" i="1"/>
</calcChain>
</file>

<file path=xl/sharedStrings.xml><?xml version="1.0" encoding="utf-8"?>
<sst xmlns="http://schemas.openxmlformats.org/spreadsheetml/2006/main" count="3223" uniqueCount="265">
  <si>
    <t>Treatment</t>
    <phoneticPr fontId="1" type="noConversion"/>
  </si>
  <si>
    <t>sponge ID</t>
    <phoneticPr fontId="1" type="noConversion"/>
  </si>
  <si>
    <t>photo #</t>
    <phoneticPr fontId="1" type="noConversion"/>
  </si>
  <si>
    <t>time (s)</t>
    <phoneticPr fontId="1" type="noConversion"/>
  </si>
  <si>
    <t>canal width (um)</t>
    <phoneticPr fontId="1" type="noConversion"/>
  </si>
  <si>
    <t>% change</t>
    <phoneticPr fontId="1" type="noConversion"/>
  </si>
  <si>
    <t>5uM Gd</t>
    <phoneticPr fontId="1" type="noConversion"/>
  </si>
  <si>
    <t>M</t>
    <phoneticPr fontId="1" type="noConversion"/>
  </si>
  <si>
    <t>Treatment</t>
    <phoneticPr fontId="1" type="noConversion"/>
  </si>
  <si>
    <t>Washout</t>
    <phoneticPr fontId="1" type="noConversion"/>
  </si>
  <si>
    <t>10uM Gd</t>
    <phoneticPr fontId="1" type="noConversion"/>
  </si>
  <si>
    <t>D</t>
    <phoneticPr fontId="1" type="noConversion"/>
  </si>
  <si>
    <t>I</t>
    <phoneticPr fontId="1" type="noConversion"/>
  </si>
  <si>
    <t>P</t>
    <phoneticPr fontId="1" type="noConversion"/>
  </si>
  <si>
    <t>control</t>
    <phoneticPr fontId="1" type="noConversion"/>
  </si>
  <si>
    <t>L</t>
    <phoneticPr fontId="1" type="noConversion"/>
  </si>
  <si>
    <t>control</t>
    <phoneticPr fontId="1" type="noConversion"/>
  </si>
  <si>
    <t>C</t>
    <phoneticPr fontId="1" type="noConversion"/>
  </si>
  <si>
    <t>5uM Gd</t>
    <phoneticPr fontId="1" type="noConversion"/>
  </si>
  <si>
    <t>O</t>
    <phoneticPr fontId="1" type="noConversion"/>
  </si>
  <si>
    <t>Q</t>
    <phoneticPr fontId="1" type="noConversion"/>
  </si>
  <si>
    <t>CONTROL</t>
    <phoneticPr fontId="1" type="noConversion"/>
  </si>
  <si>
    <t>5uM Gadolinium</t>
    <phoneticPr fontId="1" type="noConversion"/>
  </si>
  <si>
    <t>Average</t>
    <phoneticPr fontId="1" type="noConversion"/>
  </si>
  <si>
    <t>SD</t>
    <phoneticPr fontId="1" type="noConversion"/>
  </si>
  <si>
    <t>SE</t>
    <phoneticPr fontId="1" type="noConversion"/>
  </si>
  <si>
    <t>10uM Gadolinium</t>
    <phoneticPr fontId="1" type="noConversion"/>
  </si>
  <si>
    <t>All Gadolinium</t>
    <phoneticPr fontId="1" type="noConversion"/>
  </si>
  <si>
    <t>Average</t>
    <phoneticPr fontId="1" type="noConversion"/>
  </si>
  <si>
    <t>SE</t>
    <phoneticPr fontId="1" type="noConversion"/>
  </si>
  <si>
    <t>5uM Gd3+ and 90uM L-glu</t>
    <phoneticPr fontId="1" type="noConversion"/>
  </si>
  <si>
    <t>5uM Gd3+ washout</t>
    <phoneticPr fontId="1" type="noConversion"/>
  </si>
  <si>
    <t>10uM Gd3+ and 90uM L-glu</t>
    <phoneticPr fontId="1" type="noConversion"/>
  </si>
  <si>
    <t>10uM Gd3+ washout</t>
    <phoneticPr fontId="1" type="noConversion"/>
  </si>
  <si>
    <t>90uM L-glu</t>
    <phoneticPr fontId="1" type="noConversion"/>
  </si>
  <si>
    <t>5uM Gadolinium</t>
  </si>
  <si>
    <t>M</t>
  </si>
  <si>
    <t>O</t>
  </si>
  <si>
    <t>Q</t>
  </si>
  <si>
    <t>Average</t>
  </si>
  <si>
    <t>SD</t>
  </si>
  <si>
    <t>SE</t>
  </si>
  <si>
    <t>Treatment</t>
  </si>
  <si>
    <t>Washout</t>
  </si>
  <si>
    <t>AVERAGE</t>
  </si>
  <si>
    <t>NORMALIZED</t>
  </si>
  <si>
    <t>AVERAGE</t>
    <phoneticPr fontId="1" type="noConversion"/>
  </si>
  <si>
    <t>SD</t>
    <phoneticPr fontId="1" type="noConversion"/>
  </si>
  <si>
    <t>A</t>
  </si>
  <si>
    <t>FM</t>
  </si>
  <si>
    <t>B</t>
  </si>
  <si>
    <t>C</t>
  </si>
  <si>
    <t>D</t>
  </si>
  <si>
    <t>pre</t>
  </si>
  <si>
    <t>treatment</t>
  </si>
  <si>
    <t>post</t>
  </si>
  <si>
    <t>STDEV</t>
  </si>
  <si>
    <t>Control</t>
  </si>
  <si>
    <t>WASHOUT</t>
  </si>
  <si>
    <t>CONTROL</t>
  </si>
  <si>
    <t>P</t>
  </si>
  <si>
    <t>L</t>
  </si>
  <si>
    <t>Treatment</t>
    <phoneticPr fontId="1" type="noConversion"/>
  </si>
  <si>
    <t>sponge ID</t>
    <phoneticPr fontId="1" type="noConversion"/>
  </si>
  <si>
    <t>photo #</t>
    <phoneticPr fontId="1" type="noConversion"/>
  </si>
  <si>
    <t>time (s)</t>
    <phoneticPr fontId="1" type="noConversion"/>
  </si>
  <si>
    <t>canal width (um)</t>
    <phoneticPr fontId="1" type="noConversion"/>
  </si>
  <si>
    <t>% change</t>
    <phoneticPr fontId="1" type="noConversion"/>
  </si>
  <si>
    <t>average</t>
    <phoneticPr fontId="1" type="noConversion"/>
  </si>
  <si>
    <t>con</t>
    <phoneticPr fontId="1" type="noConversion"/>
  </si>
  <si>
    <t>2K-N</t>
    <phoneticPr fontId="1" type="noConversion"/>
  </si>
  <si>
    <t>Neo</t>
    <phoneticPr fontId="1" type="noConversion"/>
  </si>
  <si>
    <t>2K-M</t>
    <phoneticPr fontId="1" type="noConversion"/>
  </si>
  <si>
    <t>FM</t>
    <phoneticPr fontId="1" type="noConversion"/>
  </si>
  <si>
    <t>2K-B</t>
    <phoneticPr fontId="1" type="noConversion"/>
  </si>
  <si>
    <t>con</t>
    <phoneticPr fontId="1" type="noConversion"/>
  </si>
  <si>
    <t>2K-E</t>
    <phoneticPr fontId="1" type="noConversion"/>
  </si>
  <si>
    <t>con</t>
    <phoneticPr fontId="1" type="noConversion"/>
  </si>
  <si>
    <t>2K-C</t>
    <phoneticPr fontId="1" type="noConversion"/>
  </si>
  <si>
    <t>2K-C2</t>
    <phoneticPr fontId="1" type="noConversion"/>
  </si>
  <si>
    <t>2K-C2</t>
  </si>
  <si>
    <t>Neo</t>
    <phoneticPr fontId="1" type="noConversion"/>
  </si>
  <si>
    <t>2J-H</t>
    <phoneticPr fontId="1" type="noConversion"/>
  </si>
  <si>
    <t>2J-G</t>
    <phoneticPr fontId="1" type="noConversion"/>
  </si>
  <si>
    <t>2J-F</t>
    <phoneticPr fontId="1" type="noConversion"/>
  </si>
  <si>
    <t>con</t>
    <phoneticPr fontId="1" type="noConversion"/>
  </si>
  <si>
    <t>2J-C</t>
    <phoneticPr fontId="1" type="noConversion"/>
  </si>
  <si>
    <t>2J-C</t>
    <phoneticPr fontId="1" type="noConversion"/>
  </si>
  <si>
    <t>Neo</t>
    <phoneticPr fontId="1" type="noConversion"/>
  </si>
  <si>
    <t>2J-E</t>
    <phoneticPr fontId="1" type="noConversion"/>
  </si>
  <si>
    <t>FM</t>
    <phoneticPr fontId="1" type="noConversion"/>
  </si>
  <si>
    <t>2J-B</t>
    <phoneticPr fontId="1" type="noConversion"/>
  </si>
  <si>
    <t>FM</t>
    <phoneticPr fontId="1" type="noConversion"/>
  </si>
  <si>
    <t>2I-A</t>
    <phoneticPr fontId="1" type="noConversion"/>
  </si>
  <si>
    <t>FM</t>
    <phoneticPr fontId="1" type="noConversion"/>
  </si>
  <si>
    <t>2H-E</t>
    <phoneticPr fontId="1" type="noConversion"/>
  </si>
  <si>
    <t>2H-D</t>
    <phoneticPr fontId="1" type="noConversion"/>
  </si>
  <si>
    <t>2H-B</t>
    <phoneticPr fontId="1" type="noConversion"/>
  </si>
  <si>
    <t>2H-A</t>
    <phoneticPr fontId="1" type="noConversion"/>
  </si>
  <si>
    <t>Neo</t>
    <phoneticPr fontId="1" type="noConversion"/>
  </si>
  <si>
    <t>2K-D</t>
    <phoneticPr fontId="1" type="noConversion"/>
  </si>
  <si>
    <t>FM</t>
    <phoneticPr fontId="1" type="noConversion"/>
  </si>
  <si>
    <t>2K-F</t>
    <phoneticPr fontId="1" type="noConversion"/>
  </si>
  <si>
    <t>FM</t>
    <phoneticPr fontId="1" type="noConversion"/>
  </si>
  <si>
    <t>2J-D</t>
    <phoneticPr fontId="1" type="noConversion"/>
  </si>
  <si>
    <t>con</t>
    <phoneticPr fontId="1" type="noConversion"/>
  </si>
  <si>
    <t>2J-A</t>
    <phoneticPr fontId="1" type="noConversion"/>
  </si>
  <si>
    <t>Neo</t>
    <phoneticPr fontId="1" type="noConversion"/>
  </si>
  <si>
    <t>2I-I</t>
    <phoneticPr fontId="1" type="noConversion"/>
  </si>
  <si>
    <t>2I-E</t>
    <phoneticPr fontId="1" type="noConversion"/>
  </si>
  <si>
    <t>2I-D</t>
    <phoneticPr fontId="1" type="noConversion"/>
  </si>
  <si>
    <t>Fm</t>
    <phoneticPr fontId="1" type="noConversion"/>
  </si>
  <si>
    <t>2I-F</t>
    <phoneticPr fontId="1" type="noConversion"/>
  </si>
  <si>
    <t>2I-C</t>
    <phoneticPr fontId="1" type="noConversion"/>
  </si>
  <si>
    <t>2I-B</t>
    <phoneticPr fontId="1" type="noConversion"/>
  </si>
  <si>
    <t>FM</t>
    <phoneticPr fontId="1" type="noConversion"/>
  </si>
  <si>
    <t>2G-J</t>
    <phoneticPr fontId="1" type="noConversion"/>
  </si>
  <si>
    <t>Control</t>
    <phoneticPr fontId="1" type="noConversion"/>
  </si>
  <si>
    <t>Neomycin</t>
    <phoneticPr fontId="1" type="noConversion"/>
  </si>
  <si>
    <t>AVERAGES</t>
    <phoneticPr fontId="1" type="noConversion"/>
  </si>
  <si>
    <t>time (s)</t>
  </si>
  <si>
    <t>sponge ID</t>
  </si>
  <si>
    <t>CONTROL</t>
    <phoneticPr fontId="1" type="noConversion"/>
  </si>
  <si>
    <t>NEO</t>
    <phoneticPr fontId="1" type="noConversion"/>
  </si>
  <si>
    <t>Neomycin</t>
    <phoneticPr fontId="1" type="noConversion"/>
  </si>
  <si>
    <t>FM1-43</t>
    <phoneticPr fontId="1" type="noConversion"/>
  </si>
  <si>
    <t>2I-B</t>
    <phoneticPr fontId="1" type="noConversion"/>
  </si>
  <si>
    <t>2J-A</t>
    <phoneticPr fontId="1" type="noConversion"/>
  </si>
  <si>
    <t>2J-G</t>
    <phoneticPr fontId="1" type="noConversion"/>
  </si>
  <si>
    <t>2K-E</t>
    <phoneticPr fontId="1" type="noConversion"/>
  </si>
  <si>
    <t>2K-N</t>
    <phoneticPr fontId="1" type="noConversion"/>
  </si>
  <si>
    <t>AVERAGE</t>
    <phoneticPr fontId="1" type="noConversion"/>
  </si>
  <si>
    <t>SD</t>
    <phoneticPr fontId="1" type="noConversion"/>
  </si>
  <si>
    <t>SE</t>
    <phoneticPr fontId="1" type="noConversion"/>
  </si>
  <si>
    <t>2H-E</t>
    <phoneticPr fontId="1" type="noConversion"/>
  </si>
  <si>
    <t>2I-A</t>
    <phoneticPr fontId="1" type="noConversion"/>
  </si>
  <si>
    <t>2I-F</t>
    <phoneticPr fontId="1" type="noConversion"/>
  </si>
  <si>
    <t>2J-D</t>
    <phoneticPr fontId="1" type="noConversion"/>
  </si>
  <si>
    <t>2J-B</t>
    <phoneticPr fontId="1" type="noConversion"/>
  </si>
  <si>
    <t>2K-F</t>
    <phoneticPr fontId="1" type="noConversion"/>
  </si>
  <si>
    <t>2I-C</t>
    <phoneticPr fontId="1" type="noConversion"/>
  </si>
  <si>
    <t>2I-I</t>
    <phoneticPr fontId="1" type="noConversion"/>
  </si>
  <si>
    <t>2J-E</t>
    <phoneticPr fontId="1" type="noConversion"/>
  </si>
  <si>
    <t>not a full I/C response</t>
    <phoneticPr fontId="1" type="noConversion"/>
  </si>
  <si>
    <t>NEO</t>
    <phoneticPr fontId="1" type="noConversion"/>
  </si>
  <si>
    <t>average</t>
    <phoneticPr fontId="1" type="noConversion"/>
  </si>
  <si>
    <t>stdev</t>
    <phoneticPr fontId="1" type="noConversion"/>
  </si>
  <si>
    <t>st error</t>
    <phoneticPr fontId="1" type="noConversion"/>
  </si>
  <si>
    <t>2K-N</t>
    <phoneticPr fontId="1" type="noConversion"/>
  </si>
  <si>
    <t>2K-B</t>
    <phoneticPr fontId="1" type="noConversion"/>
  </si>
  <si>
    <t>2K-M</t>
    <phoneticPr fontId="1" type="noConversion"/>
  </si>
  <si>
    <t>2K-E</t>
    <phoneticPr fontId="1" type="noConversion"/>
  </si>
  <si>
    <t>2J-B</t>
    <phoneticPr fontId="1" type="noConversion"/>
  </si>
  <si>
    <t>2J-H</t>
    <phoneticPr fontId="1" type="noConversion"/>
  </si>
  <si>
    <t>2J-G</t>
    <phoneticPr fontId="1" type="noConversion"/>
  </si>
  <si>
    <t>2J-F</t>
    <phoneticPr fontId="1" type="noConversion"/>
  </si>
  <si>
    <t>2J-C</t>
    <phoneticPr fontId="1" type="noConversion"/>
  </si>
  <si>
    <t>2J-E</t>
    <phoneticPr fontId="1" type="noConversion"/>
  </si>
  <si>
    <t>2K-F</t>
    <phoneticPr fontId="1" type="noConversion"/>
  </si>
  <si>
    <t>2H-A</t>
    <phoneticPr fontId="1" type="noConversion"/>
  </si>
  <si>
    <t>2J-D</t>
    <phoneticPr fontId="1" type="noConversion"/>
  </si>
  <si>
    <t>2K-D</t>
    <phoneticPr fontId="1" type="noConversion"/>
  </si>
  <si>
    <t>2J-A</t>
    <phoneticPr fontId="1" type="noConversion"/>
  </si>
  <si>
    <t>2I-D</t>
    <phoneticPr fontId="1" type="noConversion"/>
  </si>
  <si>
    <t>Control</t>
    <phoneticPr fontId="1" type="noConversion"/>
  </si>
  <si>
    <t>2G-J</t>
  </si>
  <si>
    <t>2H-E</t>
  </si>
  <si>
    <t>2I-A</t>
  </si>
  <si>
    <t>2I-F</t>
  </si>
  <si>
    <t>2J-D</t>
  </si>
  <si>
    <t>2J-B</t>
  </si>
  <si>
    <t>2K-B</t>
  </si>
  <si>
    <t>2K-F</t>
  </si>
  <si>
    <t>Neomycin</t>
  </si>
  <si>
    <t>2H-D</t>
  </si>
  <si>
    <t>2I-C</t>
  </si>
  <si>
    <t>2I-E</t>
  </si>
  <si>
    <t>2I-I</t>
  </si>
  <si>
    <t>2J-E</t>
  </si>
  <si>
    <t>2J-F</t>
  </si>
  <si>
    <t>2J-H</t>
  </si>
  <si>
    <t>2K-M</t>
  </si>
  <si>
    <t>Neo</t>
  </si>
  <si>
    <t>CONTROL AVG</t>
  </si>
  <si>
    <t>NORMALIZED TO CONTROL</t>
  </si>
  <si>
    <t>Raw data for first set of experiments to test the effect of 35uM FM1-43 and 300uM Noemycin sulfate on the I/C response, using shake as the stimulus.</t>
  </si>
  <si>
    <t>Graphs show the % change for the three canals (Series 1-3, blue, pink, and green), and the average (Series 4, purple)</t>
  </si>
  <si>
    <t>Three canals were measured on each sponge, and the % change from starting canal diameter taken.  The average % change for the three canals was then calculated</t>
  </si>
  <si>
    <t>average</t>
  </si>
  <si>
    <t>st dev</t>
  </si>
  <si>
    <t>st error</t>
  </si>
  <si>
    <t>sponge iD</t>
  </si>
  <si>
    <t>Graph showing the mean amplitude (greatest % change) and error bars showing standard error</t>
  </si>
  <si>
    <t xml:space="preserve">Greatest amplitude (% change) measured for each canal (1-3) and the mean for the three canals -- organized by treatment with the mean and st error calculated from the average </t>
  </si>
  <si>
    <t>Average % change values at each time point organized by treatment</t>
  </si>
  <si>
    <r>
      <rPr>
        <sz val="10"/>
        <color theme="3"/>
        <rFont val="Verdana"/>
      </rPr>
      <t>Blue</t>
    </r>
    <r>
      <rPr>
        <sz val="10"/>
        <color rgb="FF0000FF"/>
        <rFont val="Verdana"/>
      </rPr>
      <t xml:space="preserve"> values not used in the analysis as the sponge did not elicit a full I/C response</t>
    </r>
  </si>
  <si>
    <r>
      <t xml:space="preserve">Red </t>
    </r>
    <r>
      <rPr>
        <sz val="10"/>
        <color rgb="FF0000FF"/>
        <rFont val="Verdana"/>
      </rPr>
      <t>values showing the greatest percent change for that sneeze response</t>
    </r>
  </si>
  <si>
    <t>Averages, standard deviations, and standard errors calculated for each treatment</t>
  </si>
  <si>
    <t>Graphs at the bottom of each treatment show the I/C response for each replicate</t>
  </si>
  <si>
    <t>Graph at the bottom of AVERAGES shows only the average for each treatment, with bars indicating standard error</t>
  </si>
  <si>
    <t>FM1-43 Normalized to the Control</t>
  </si>
  <si>
    <t>Average normalized to the control values</t>
  </si>
  <si>
    <t>Top set of data is the total average % change for the control (taken from worksheet "shake average") and the average % change for each sponge for the treatments FM1-43 and Neomycin (also taken from "shake averages worksheet")</t>
  </si>
  <si>
    <t>Control - normalized to 100%</t>
  </si>
  <si>
    <r>
      <rPr>
        <sz val="10"/>
        <color rgb="FF0000FF"/>
        <rFont val="Verdana"/>
      </rPr>
      <t>Using the highest % change value for the control (</t>
    </r>
    <r>
      <rPr>
        <sz val="10"/>
        <color rgb="FF008000"/>
        <rFont val="Verdana"/>
      </rPr>
      <t>green</t>
    </r>
    <r>
      <rPr>
        <sz val="10"/>
        <color rgb="FF0000FF"/>
        <rFont val="Verdana"/>
      </rPr>
      <t>), divided all the values by this number and then multiplied by 100 (this sets the highest value of the control to 100% and has each of the other values relative to this)</t>
    </r>
  </si>
  <si>
    <t>Summary of the normalized data in black box in columns Y-AE</t>
  </si>
  <si>
    <t>Raw data for the second set of experiments looking at the effect of Gd3+ on the I/C response.  Either 5uM or 10uM Gadolinium was used, with the treatment applied 2 hrs before the I/C response was triggered using 90uM L-glu.  L-glu concentration was the most effective concentration to elicit a sneeze (determined during pilot studies)</t>
  </si>
  <si>
    <t>Treatment column refers to the values during the treatment (Gadolinium or control).  Washout column refers to values recorded after a 24hour washout period in m-medium, with the I/C response triggered using the same concentration of L-glu</t>
  </si>
  <si>
    <t>Graphs refer to each I/C response, with the blue line for treatment columns and red lines for the washout</t>
  </si>
  <si>
    <t>Average % change values at each time point organized by treatment (control, 5uM, 10uM)</t>
  </si>
  <si>
    <t>** missing values for the 500 time point</t>
  </si>
  <si>
    <t>Graphs at the bottom of each treatment show the averages for each replicate with SE bars</t>
  </si>
  <si>
    <t>Big graph shows averages for all treatments</t>
  </si>
  <si>
    <t>Washout values</t>
  </si>
  <si>
    <t xml:space="preserve">5uM Gd </t>
  </si>
  <si>
    <t>5uM Gd values NORMALIZED TO CONTROL</t>
  </si>
  <si>
    <t>Washout values NORMALIZED to CONTROL</t>
  </si>
  <si>
    <t>Top set of data is the average % change for each sponge for5uM Gd (taken from "Gd3+ averages worksheet") and the total average % change for the control (taken from worksheet "Gd3+ averages")</t>
  </si>
  <si>
    <t>ST DEV</t>
  </si>
  <si>
    <t>Raw data for the third set of experiments looking at the effect of 35uM FM1-43 on the I/C response.  The treatment was applied 2 hrs before the I/C response was triggered using 90uM L-glu.  L-glu concentration was the most effective concentration to elicit a sneeze (determined during pilot studies)</t>
  </si>
  <si>
    <t>Pre-Treatment (control)</t>
  </si>
  <si>
    <t xml:space="preserve">Pre-Treatment column refers to the control (Day 1), treatment refers to the values when the treatment was applied (Day 2), and the washout column refers to the values after a 24hr washout (Day 3). </t>
  </si>
  <si>
    <t>Graphs refer to each I/C response, with the blue line for Day1 (control), red line for Day2 (FM), and dashed red line for Day3 (washout)</t>
  </si>
  <si>
    <t>Average % change values at each time point organized by treatment. Pre (Day1-control), treatment (Day2-FM), post (Day3-washout)</t>
  </si>
  <si>
    <r>
      <t xml:space="preserve">Red </t>
    </r>
    <r>
      <rPr>
        <sz val="10"/>
        <color rgb="FF0000FF"/>
        <rFont val="Verdana"/>
      </rPr>
      <t>values showing the greatest percent change for that sneeze response (here the time points for each I/C response has been shifted so that they all line up)</t>
    </r>
  </si>
  <si>
    <t>Graph shows the averages for each treatment with SE bars</t>
  </si>
  <si>
    <t>TREATMENT NORMALIZED TO PRE (FM normalized to control)</t>
  </si>
  <si>
    <t>POST NORMALIZED TO PRE (washout normalized to control)</t>
  </si>
  <si>
    <t>Data normalized to the control values</t>
  </si>
  <si>
    <t>Top set of data are the %change data for each sponge at the pre(Day1-control), treatment (Day2-FM), and post (Day3-washout)</t>
  </si>
  <si>
    <t>Summary of the normalized data in black box in columns O-U</t>
  </si>
  <si>
    <t>Summary of the normalized data in black box in columns X-AD</t>
  </si>
  <si>
    <r>
      <t xml:space="preserve">Bottom set of data: </t>
    </r>
    <r>
      <rPr>
        <sz val="10"/>
        <color rgb="FF0000FF"/>
        <rFont val="Verdana"/>
      </rPr>
      <t>Using the highest % change value for the control (</t>
    </r>
    <r>
      <rPr>
        <sz val="10"/>
        <color rgb="FF008000"/>
        <rFont val="Verdana"/>
      </rPr>
      <t>green</t>
    </r>
    <r>
      <rPr>
        <sz val="10"/>
        <color rgb="FF0000FF"/>
        <rFont val="Verdana"/>
      </rPr>
      <t>), divided all the values by this number and then multiplied by 100 (this sets the highest value of the control to 100% and has each of the other values relative to this)</t>
    </r>
  </si>
  <si>
    <t xml:space="preserve"> 120 hr Washout</t>
  </si>
  <si>
    <t>72 hr Washout</t>
  </si>
  <si>
    <t>24 hr Washout</t>
  </si>
  <si>
    <t>20 hr Chloral hydrate</t>
  </si>
  <si>
    <t>R6-2A</t>
  </si>
  <si>
    <t>R6-2B</t>
  </si>
  <si>
    <t>R6-2C</t>
  </si>
  <si>
    <t>R6-2D</t>
  </si>
  <si>
    <t>R6-2E</t>
  </si>
  <si>
    <t>R6-3F</t>
  </si>
  <si>
    <t>R6-3D</t>
  </si>
  <si>
    <t>120 hr Washout</t>
  </si>
  <si>
    <t>R6-2G</t>
  </si>
  <si>
    <t>R6-3C</t>
  </si>
  <si>
    <t>R6-3E</t>
  </si>
  <si>
    <t xml:space="preserve">** 2E glutamate was not added until 600 sec in so sneeze was delayed.  </t>
  </si>
  <si>
    <t>**  Glutamate was not added until # 60 so the sneeze was delayed (the rest of the controls were shake)</t>
  </si>
  <si>
    <t>Verapamil 10um</t>
  </si>
  <si>
    <t>R6-5C</t>
  </si>
  <si>
    <t>R6-6C</t>
  </si>
  <si>
    <t>R6-5A</t>
  </si>
  <si>
    <t>R6-5G</t>
  </si>
  <si>
    <t>R6-5F</t>
  </si>
  <si>
    <t>NeoB</t>
  </si>
  <si>
    <t>NeoC</t>
  </si>
  <si>
    <t>NeoA</t>
  </si>
  <si>
    <t>Re-grown</t>
  </si>
  <si>
    <t>No-osculum</t>
  </si>
  <si>
    <t>No-osc</t>
  </si>
  <si>
    <t>2B</t>
  </si>
  <si>
    <t>2C</t>
  </si>
  <si>
    <t>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</si>
</sst>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Verdana"/>
    </font>
    <font>
      <sz val="8"/>
      <name val="Verdana"/>
    </font>
    <font>
      <sz val="10"/>
      <color indexed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sz val="10"/>
      <color rgb="FFFF0000"/>
      <name val="Verdana"/>
    </font>
    <font>
      <sz val="10"/>
      <color indexed="18"/>
      <name val="Verdana"/>
    </font>
    <font>
      <sz val="10"/>
      <color rgb="FF0000FF"/>
      <name val="Verdana"/>
    </font>
    <font>
      <sz val="10"/>
      <color theme="3"/>
      <name val="Verdana"/>
    </font>
    <font>
      <sz val="10"/>
      <color rgb="FF008000"/>
      <name val="Verdana"/>
    </font>
    <font>
      <sz val="10"/>
      <color rgb="FFFF6600"/>
      <name val="Verdana"/>
    </font>
    <font>
      <sz val="10"/>
      <color theme="4"/>
      <name val="Verdana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4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Border="1"/>
    <xf numFmtId="0" fontId="7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7" xfId="0" applyBorder="1" applyAlignment="1">
      <alignment horizontal="center"/>
    </xf>
    <xf numFmtId="0" fontId="0" fillId="0" borderId="7" xfId="0" applyFill="1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/>
    <xf numFmtId="0" fontId="5" fillId="0" borderId="16" xfId="0" applyFont="1" applyBorder="1"/>
    <xf numFmtId="0" fontId="1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FM)'!$D$8:$D$24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FM)'!$H$8:$H$24</c:f>
              <c:numCache>
                <c:formatCode>General</c:formatCode>
                <c:ptCount val="17"/>
                <c:pt idx="0">
                  <c:v>0</c:v>
                </c:pt>
                <c:pt idx="1">
                  <c:v>6.8147704248251895</c:v>
                </c:pt>
                <c:pt idx="2">
                  <c:v>-8.4070915669293598</c:v>
                </c:pt>
                <c:pt idx="3">
                  <c:v>-8.4070915669293598</c:v>
                </c:pt>
                <c:pt idx="4">
                  <c:v>13.811330211188121</c:v>
                </c:pt>
                <c:pt idx="5">
                  <c:v>14.105802463257966</c:v>
                </c:pt>
                <c:pt idx="6">
                  <c:v>24.781683135996936</c:v>
                </c:pt>
                <c:pt idx="7">
                  <c:v>63.230803069079954</c:v>
                </c:pt>
                <c:pt idx="8">
                  <c:v>71.060646059976079</c:v>
                </c:pt>
                <c:pt idx="9">
                  <c:v>76.467949450783166</c:v>
                </c:pt>
                <c:pt idx="10">
                  <c:v>73.59212670888131</c:v>
                </c:pt>
                <c:pt idx="11">
                  <c:v>21.787575431965323</c:v>
                </c:pt>
                <c:pt idx="12">
                  <c:v>-33.951411935862133</c:v>
                </c:pt>
                <c:pt idx="13">
                  <c:v>-45.044254940157614</c:v>
                </c:pt>
                <c:pt idx="14">
                  <c:v>-45.044254940157614</c:v>
                </c:pt>
                <c:pt idx="15">
                  <c:v>-33.951411935862133</c:v>
                </c:pt>
                <c:pt idx="16">
                  <c:v>-45.044254940157614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825-426F-8388-250C1C66A5D7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FM)'!$D$8:$D$24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FM)'!$I$8:$I$24</c:f>
              <c:numCache>
                <c:formatCode>General</c:formatCode>
                <c:ptCount val="17"/>
                <c:pt idx="0">
                  <c:v>0</c:v>
                </c:pt>
                <c:pt idx="1">
                  <c:v>-8.5066073404229456</c:v>
                </c:pt>
                <c:pt idx="2">
                  <c:v>4.426901989678389</c:v>
                </c:pt>
                <c:pt idx="3">
                  <c:v>19.197925259115856</c:v>
                </c:pt>
                <c:pt idx="4">
                  <c:v>19.197925259115856</c:v>
                </c:pt>
                <c:pt idx="5">
                  <c:v>55.298574654417123</c:v>
                </c:pt>
                <c:pt idx="6">
                  <c:v>59.892499956839629</c:v>
                </c:pt>
                <c:pt idx="7">
                  <c:v>71.498589460618291</c:v>
                </c:pt>
                <c:pt idx="8">
                  <c:v>83.727130490913353</c:v>
                </c:pt>
                <c:pt idx="9">
                  <c:v>117.34723789732047</c:v>
                </c:pt>
                <c:pt idx="10">
                  <c:v>98.751767014768461</c:v>
                </c:pt>
                <c:pt idx="11">
                  <c:v>27.630688865824517</c:v>
                </c:pt>
                <c:pt idx="12">
                  <c:v>-18.165821845116014</c:v>
                </c:pt>
                <c:pt idx="13">
                  <c:v>-39.086884602633454</c:v>
                </c:pt>
                <c:pt idx="14">
                  <c:v>-25.700861480965397</c:v>
                </c:pt>
                <c:pt idx="15">
                  <c:v>-18.165821845116014</c:v>
                </c:pt>
                <c:pt idx="16">
                  <c:v>-18.165821845116014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825-426F-8388-250C1C66A5D7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FM)'!$D$8:$D$24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FM)'!$J$8:$J$24</c:f>
              <c:numCache>
                <c:formatCode>General</c:formatCode>
                <c:ptCount val="17"/>
                <c:pt idx="0">
                  <c:v>0</c:v>
                </c:pt>
                <c:pt idx="1">
                  <c:v>-8.7859696346596081</c:v>
                </c:pt>
                <c:pt idx="2">
                  <c:v>12.605500932375403</c:v>
                </c:pt>
                <c:pt idx="3">
                  <c:v>66.973045574421917</c:v>
                </c:pt>
                <c:pt idx="4">
                  <c:v>87.829702965938722</c:v>
                </c:pt>
                <c:pt idx="5">
                  <c:v>96.977150337212308</c:v>
                </c:pt>
                <c:pt idx="6">
                  <c:v>83.412097825411109</c:v>
                </c:pt>
                <c:pt idx="7">
                  <c:v>83.412097825411109</c:v>
                </c:pt>
                <c:pt idx="8">
                  <c:v>88.042545371109625</c:v>
                </c:pt>
                <c:pt idx="9">
                  <c:v>79.108903318530139</c:v>
                </c:pt>
                <c:pt idx="10">
                  <c:v>16.61903454438507</c:v>
                </c:pt>
                <c:pt idx="11">
                  <c:v>-45.594120395003635</c:v>
                </c:pt>
                <c:pt idx="12">
                  <c:v>-55.278642412984254</c:v>
                </c:pt>
                <c:pt idx="13">
                  <c:v>-50.60364773652045</c:v>
                </c:pt>
                <c:pt idx="14">
                  <c:v>-45.594120395003635</c:v>
                </c:pt>
                <c:pt idx="15">
                  <c:v>-32.7690586722468</c:v>
                </c:pt>
                <c:pt idx="16">
                  <c:v>-36.75444769756372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825-426F-8388-250C1C66A5D7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FM)'!$D$8:$D$24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FM)'!$K$8:$K$24</c:f>
              <c:numCache>
                <c:formatCode>General</c:formatCode>
                <c:ptCount val="17"/>
                <c:pt idx="0">
                  <c:v>0</c:v>
                </c:pt>
                <c:pt idx="1">
                  <c:v>-3.4926021834191214</c:v>
                </c:pt>
                <c:pt idx="2">
                  <c:v>2.8751037850414769</c:v>
                </c:pt>
                <c:pt idx="3">
                  <c:v>25.921293088869472</c:v>
                </c:pt>
                <c:pt idx="4">
                  <c:v>40.279652812080904</c:v>
                </c:pt>
                <c:pt idx="5">
                  <c:v>55.46050915162914</c:v>
                </c:pt>
                <c:pt idx="6">
                  <c:v>56.028760306082553</c:v>
                </c:pt>
                <c:pt idx="7">
                  <c:v>72.713830118369785</c:v>
                </c:pt>
                <c:pt idx="8">
                  <c:v>80.943440640666338</c:v>
                </c:pt>
                <c:pt idx="9">
                  <c:v>90.974696888877929</c:v>
                </c:pt>
                <c:pt idx="10">
                  <c:v>62.987642756011617</c:v>
                </c:pt>
                <c:pt idx="11">
                  <c:v>1.2747146342620681</c:v>
                </c:pt>
                <c:pt idx="12">
                  <c:v>-35.798625397987472</c:v>
                </c:pt>
                <c:pt idx="13">
                  <c:v>-44.911595759770506</c:v>
                </c:pt>
                <c:pt idx="14">
                  <c:v>-38.779745605375552</c:v>
                </c:pt>
                <c:pt idx="15">
                  <c:v>-28.295430817741646</c:v>
                </c:pt>
                <c:pt idx="16">
                  <c:v>-33.321508160945783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825-426F-8388-250C1C66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156728"/>
        <c:axId val="2103159864"/>
      </c:scatterChart>
      <c:valAx>
        <c:axId val="2103156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159864"/>
        <c:crosses val="autoZero"/>
        <c:crossBetween val="midCat"/>
      </c:valAx>
      <c:valAx>
        <c:axId val="2103159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156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FM)'!$D$179:$D$195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FM)'!$H$179:$H$195</c:f>
              <c:numCache>
                <c:formatCode>General</c:formatCode>
                <c:ptCount val="17"/>
                <c:pt idx="0">
                  <c:v>0</c:v>
                </c:pt>
                <c:pt idx="1">
                  <c:v>-9.0909079669421082</c:v>
                </c:pt>
                <c:pt idx="2">
                  <c:v>10.595686203479481</c:v>
                </c:pt>
                <c:pt idx="3">
                  <c:v>9.0909079669421189</c:v>
                </c:pt>
                <c:pt idx="4">
                  <c:v>18.181828297521019</c:v>
                </c:pt>
                <c:pt idx="5">
                  <c:v>27.596997367163546</c:v>
                </c:pt>
                <c:pt idx="6">
                  <c:v>37.570421729833512</c:v>
                </c:pt>
                <c:pt idx="7">
                  <c:v>65.893535487037667</c:v>
                </c:pt>
                <c:pt idx="8">
                  <c:v>41.12886185923135</c:v>
                </c:pt>
                <c:pt idx="9">
                  <c:v>3.6523172237206136</c:v>
                </c:pt>
                <c:pt idx="10">
                  <c:v>-18.181815933884227</c:v>
                </c:pt>
                <c:pt idx="11">
                  <c:v>-17.678319188302527</c:v>
                </c:pt>
                <c:pt idx="12">
                  <c:v>-16.185954043125605</c:v>
                </c:pt>
                <c:pt idx="13">
                  <c:v>-18.181815933884227</c:v>
                </c:pt>
                <c:pt idx="14">
                  <c:v>-16.185954043125605</c:v>
                </c:pt>
                <c:pt idx="15">
                  <c:v>-17.678319188302527</c:v>
                </c:pt>
                <c:pt idx="16">
                  <c:v>-36.363631867768433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B6-4F58-948D-78E454C35698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FM)'!$D$179:$D$195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FM)'!$I$179:$I$195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-8.7520975557428216</c:v>
                </c:pt>
                <c:pt idx="3">
                  <c:v>-0.21482962332290967</c:v>
                </c:pt>
                <c:pt idx="4">
                  <c:v>14.412099027617975</c:v>
                </c:pt>
                <c:pt idx="5">
                  <c:v>29.044017085868944</c:v>
                </c:pt>
                <c:pt idx="6">
                  <c:v>43.679418819581059</c:v>
                </c:pt>
                <c:pt idx="7">
                  <c:v>137.47599070473419</c:v>
                </c:pt>
                <c:pt idx="8">
                  <c:v>222.61005162432826</c:v>
                </c:pt>
                <c:pt idx="9">
                  <c:v>228.34608809974682</c:v>
                </c:pt>
                <c:pt idx="10">
                  <c:v>178.33038928603182</c:v>
                </c:pt>
                <c:pt idx="11">
                  <c:v>99.247508281079689</c:v>
                </c:pt>
                <c:pt idx="12">
                  <c:v>43.679418819581059</c:v>
                </c:pt>
                <c:pt idx="13">
                  <c:v>34.897830302773272</c:v>
                </c:pt>
                <c:pt idx="14">
                  <c:v>23.086201455517031</c:v>
                </c:pt>
                <c:pt idx="15">
                  <c:v>-12.106190981325549</c:v>
                </c:pt>
                <c:pt idx="16">
                  <c:v>-8.7520975557428216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5B6-4F58-948D-78E454C35698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FM)'!$D$179:$D$195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FM)'!$J$179:$J$195</c:f>
              <c:numCache>
                <c:formatCode>General</c:formatCode>
                <c:ptCount val="17"/>
                <c:pt idx="0">
                  <c:v>0</c:v>
                </c:pt>
                <c:pt idx="1">
                  <c:v>-16.540333679914209</c:v>
                </c:pt>
                <c:pt idx="2">
                  <c:v>16.559883913850683</c:v>
                </c:pt>
                <c:pt idx="3">
                  <c:v>25.670609165411705</c:v>
                </c:pt>
                <c:pt idx="4">
                  <c:v>33.132022018239212</c:v>
                </c:pt>
                <c:pt idx="5">
                  <c:v>43.3587143784234</c:v>
                </c:pt>
                <c:pt idx="6">
                  <c:v>66.298434829278222</c:v>
                </c:pt>
                <c:pt idx="7">
                  <c:v>180.14773697289192</c:v>
                </c:pt>
                <c:pt idx="8">
                  <c:v>253.60214472052203</c:v>
                </c:pt>
                <c:pt idx="9">
                  <c:v>289.25213748094956</c:v>
                </c:pt>
                <c:pt idx="10">
                  <c:v>242.40527058946836</c:v>
                </c:pt>
                <c:pt idx="11">
                  <c:v>162.21863644403044</c:v>
                </c:pt>
                <c:pt idx="12">
                  <c:v>79.270540225707521</c:v>
                </c:pt>
                <c:pt idx="13">
                  <c:v>69.380199983871904</c:v>
                </c:pt>
                <c:pt idx="14">
                  <c:v>24.844721899898726</c:v>
                </c:pt>
                <c:pt idx="15">
                  <c:v>25.670609165411705</c:v>
                </c:pt>
                <c:pt idx="16">
                  <c:v>53.128297196083075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5B6-4F58-948D-78E454C35698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FM)'!$D$179:$D$195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FM)'!$K$179:$K$195</c:f>
              <c:numCache>
                <c:formatCode>General</c:formatCode>
                <c:ptCount val="17"/>
                <c:pt idx="0">
                  <c:v>0</c:v>
                </c:pt>
                <c:pt idx="1">
                  <c:v>-8.5437472156187724</c:v>
                </c:pt>
                <c:pt idx="2">
                  <c:v>6.1344908538624479</c:v>
                </c:pt>
                <c:pt idx="3">
                  <c:v>11.515562503010306</c:v>
                </c:pt>
                <c:pt idx="4">
                  <c:v>21.908649781126069</c:v>
                </c:pt>
                <c:pt idx="5">
                  <c:v>33.333242943818625</c:v>
                </c:pt>
                <c:pt idx="6">
                  <c:v>49.182758459564262</c:v>
                </c:pt>
                <c:pt idx="7">
                  <c:v>127.83908772155458</c:v>
                </c:pt>
                <c:pt idx="8">
                  <c:v>172.44701940136054</c:v>
                </c:pt>
                <c:pt idx="9">
                  <c:v>173.75018093480568</c:v>
                </c:pt>
                <c:pt idx="10">
                  <c:v>134.18461464720531</c:v>
                </c:pt>
                <c:pt idx="11">
                  <c:v>81.262608512269196</c:v>
                </c:pt>
                <c:pt idx="12">
                  <c:v>35.588001667387658</c:v>
                </c:pt>
                <c:pt idx="13">
                  <c:v>28.698738117586984</c:v>
                </c:pt>
                <c:pt idx="14">
                  <c:v>10.58165643743005</c:v>
                </c:pt>
                <c:pt idx="15">
                  <c:v>-1.3713003347387911</c:v>
                </c:pt>
                <c:pt idx="16">
                  <c:v>2.6708559241906067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5B6-4F58-948D-78E454C35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81224"/>
        <c:axId val="2102578088"/>
      </c:scatterChart>
      <c:valAx>
        <c:axId val="210258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578088"/>
        <c:crosses val="autoZero"/>
        <c:crossBetween val="midCat"/>
      </c:valAx>
      <c:valAx>
        <c:axId val="2102578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81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FM)'!$D$196:$D$212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FM)'!$H$196:$H$212</c:f>
              <c:numCache>
                <c:formatCode>General</c:formatCode>
                <c:ptCount val="17"/>
                <c:pt idx="0">
                  <c:v>0</c:v>
                </c:pt>
                <c:pt idx="1">
                  <c:v>34.316114633084418</c:v>
                </c:pt>
                <c:pt idx="2">
                  <c:v>54.523630846456129</c:v>
                </c:pt>
                <c:pt idx="3">
                  <c:v>68.789208399248139</c:v>
                </c:pt>
                <c:pt idx="4">
                  <c:v>80.02268277659914</c:v>
                </c:pt>
                <c:pt idx="5">
                  <c:v>77.165900625527129</c:v>
                </c:pt>
                <c:pt idx="6">
                  <c:v>80.02268277659914</c:v>
                </c:pt>
                <c:pt idx="7">
                  <c:v>49.557174959486659</c:v>
                </c:pt>
                <c:pt idx="8">
                  <c:v>3.2136713906377068</c:v>
                </c:pt>
                <c:pt idx="9">
                  <c:v>-27.156860010706254</c:v>
                </c:pt>
                <c:pt idx="10">
                  <c:v>-45.414357747511481</c:v>
                </c:pt>
                <c:pt idx="11">
                  <c:v>-28.571427330182619</c:v>
                </c:pt>
                <c:pt idx="12">
                  <c:v>-47.31688367183289</c:v>
                </c:pt>
                <c:pt idx="13">
                  <c:v>-45.414357747511481</c:v>
                </c:pt>
                <c:pt idx="14">
                  <c:v>-54.824599473828393</c:v>
                </c:pt>
                <c:pt idx="15">
                  <c:v>-79.796949789528753</c:v>
                </c:pt>
                <c:pt idx="16">
                  <c:v>-61.667402166949792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B8-4F73-B8D4-784FAFD6C556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FM)'!$D$196:$D$212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FM)'!$I$196:$I$212</c:f>
              <c:numCache>
                <c:formatCode>General</c:formatCode>
                <c:ptCount val="17"/>
                <c:pt idx="0">
                  <c:v>0</c:v>
                </c:pt>
                <c:pt idx="1">
                  <c:v>6.0660201831018945</c:v>
                </c:pt>
                <c:pt idx="2">
                  <c:v>11.610471240838782</c:v>
                </c:pt>
                <c:pt idx="3">
                  <c:v>35.347580901073286</c:v>
                </c:pt>
                <c:pt idx="4">
                  <c:v>53.690243976918595</c:v>
                </c:pt>
                <c:pt idx="5">
                  <c:v>54.52932257086951</c:v>
                </c:pt>
                <c:pt idx="6">
                  <c:v>65.310581583415058</c:v>
                </c:pt>
                <c:pt idx="7">
                  <c:v>27.475489001189857</c:v>
                </c:pt>
                <c:pt idx="8">
                  <c:v>18.358020676688035</c:v>
                </c:pt>
                <c:pt idx="9">
                  <c:v>-25.143812324403257</c:v>
                </c:pt>
                <c:pt idx="10">
                  <c:v>-35.3390806475836</c:v>
                </c:pt>
                <c:pt idx="11">
                  <c:v>-40.548485999493202</c:v>
                </c:pt>
                <c:pt idx="12">
                  <c:v>-45.860965853803137</c:v>
                </c:pt>
                <c:pt idx="13">
                  <c:v>-60.064701929503968</c:v>
                </c:pt>
                <c:pt idx="14">
                  <c:v>-58.477261732626658</c:v>
                </c:pt>
                <c:pt idx="15">
                  <c:v>-72.930487391320426</c:v>
                </c:pt>
                <c:pt idx="16">
                  <c:v>-70.638990484180525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FB8-4F73-B8D4-784FAFD6C556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FM)'!$D$196:$D$212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FM)'!$J$196:$J$212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12.425114347596789</c:v>
                </c:pt>
                <c:pt idx="3">
                  <c:v>57.34791520864497</c:v>
                </c:pt>
                <c:pt idx="4">
                  <c:v>50.587451449950763</c:v>
                </c:pt>
                <c:pt idx="5">
                  <c:v>49.969020839621493</c:v>
                </c:pt>
                <c:pt idx="6">
                  <c:v>63.602571203974875</c:v>
                </c:pt>
                <c:pt idx="7">
                  <c:v>55.446353646684997</c:v>
                </c:pt>
                <c:pt idx="8">
                  <c:v>22.701928402981153</c:v>
                </c:pt>
                <c:pt idx="9">
                  <c:v>-12.066258586434842</c:v>
                </c:pt>
                <c:pt idx="10">
                  <c:v>-39.028924386304162</c:v>
                </c:pt>
                <c:pt idx="11">
                  <c:v>-35.186853426116031</c:v>
                </c:pt>
                <c:pt idx="12">
                  <c:v>-39.028924386304162</c:v>
                </c:pt>
                <c:pt idx="13">
                  <c:v>-26.581098068611876</c:v>
                </c:pt>
                <c:pt idx="14">
                  <c:v>-35.186853426116031</c:v>
                </c:pt>
                <c:pt idx="15">
                  <c:v>-17.971801998719705</c:v>
                </c:pt>
                <c:pt idx="16">
                  <c:v>-39.028924386304162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FB8-4F73-B8D4-784FAFD6C556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FM)'!$D$196:$D$212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FM)'!$K$196:$K$212</c:f>
              <c:numCache>
                <c:formatCode>General</c:formatCode>
                <c:ptCount val="17"/>
                <c:pt idx="0">
                  <c:v>0</c:v>
                </c:pt>
                <c:pt idx="1">
                  <c:v>13.460711605395437</c:v>
                </c:pt>
                <c:pt idx="2">
                  <c:v>26.186405478297232</c:v>
                </c:pt>
                <c:pt idx="3">
                  <c:v>53.828234836322132</c:v>
                </c:pt>
                <c:pt idx="4">
                  <c:v>61.433459401156163</c:v>
                </c:pt>
                <c:pt idx="5">
                  <c:v>60.554748012006037</c:v>
                </c:pt>
                <c:pt idx="6">
                  <c:v>69.645278521329701</c:v>
                </c:pt>
                <c:pt idx="7">
                  <c:v>44.159672535787173</c:v>
                </c:pt>
                <c:pt idx="8">
                  <c:v>14.757873490102298</c:v>
                </c:pt>
                <c:pt idx="9">
                  <c:v>-21.455643640514783</c:v>
                </c:pt>
                <c:pt idx="10">
                  <c:v>-39.927454260466419</c:v>
                </c:pt>
                <c:pt idx="11">
                  <c:v>-34.768922251930618</c:v>
                </c:pt>
                <c:pt idx="12">
                  <c:v>-44.068924637313394</c:v>
                </c:pt>
                <c:pt idx="13">
                  <c:v>-44.020052581875774</c:v>
                </c:pt>
                <c:pt idx="14">
                  <c:v>-49.49623821085703</c:v>
                </c:pt>
                <c:pt idx="15">
                  <c:v>-56.899746393189623</c:v>
                </c:pt>
                <c:pt idx="16">
                  <c:v>-57.111772345811495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FB8-4F73-B8D4-784FAFD6C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43608"/>
        <c:axId val="2102540472"/>
      </c:scatterChart>
      <c:valAx>
        <c:axId val="210254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540472"/>
        <c:crosses val="autoZero"/>
        <c:crossBetween val="midCat"/>
      </c:valAx>
      <c:valAx>
        <c:axId val="2102540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436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FM)'!$D$213:$D$232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FM)'!$H$213:$H$232</c:f>
              <c:numCache>
                <c:formatCode>General</c:formatCode>
                <c:ptCount val="20"/>
                <c:pt idx="0">
                  <c:v>0</c:v>
                </c:pt>
                <c:pt idx="1">
                  <c:v>-5.8823520000000018</c:v>
                </c:pt>
                <c:pt idx="2">
                  <c:v>-16.810968000000003</c:v>
                </c:pt>
                <c:pt idx="3">
                  <c:v>-5.6987120000000058</c:v>
                </c:pt>
                <c:pt idx="4">
                  <c:v>18.233832000000017</c:v>
                </c:pt>
                <c:pt idx="5">
                  <c:v>77.35074400000002</c:v>
                </c:pt>
                <c:pt idx="6">
                  <c:v>148.80336800000001</c:v>
                </c:pt>
                <c:pt idx="7">
                  <c:v>137.92644799999999</c:v>
                </c:pt>
                <c:pt idx="8">
                  <c:v>137.92644799999999</c:v>
                </c:pt>
                <c:pt idx="9">
                  <c:v>135.36763199999999</c:v>
                </c:pt>
                <c:pt idx="10">
                  <c:v>76.862312000000003</c:v>
                </c:pt>
                <c:pt idx="11">
                  <c:v>-5.6987120000000058</c:v>
                </c:pt>
                <c:pt idx="12">
                  <c:v>-34.233295999999989</c:v>
                </c:pt>
                <c:pt idx="13">
                  <c:v>-38.586432000000002</c:v>
                </c:pt>
                <c:pt idx="14">
                  <c:v>-46.733032000000009</c:v>
                </c:pt>
                <c:pt idx="15">
                  <c:v>-47.386631999999992</c:v>
                </c:pt>
                <c:pt idx="16">
                  <c:v>-34.233295999999989</c:v>
                </c:pt>
                <c:pt idx="17">
                  <c:v>-35.027287999999999</c:v>
                </c:pt>
                <c:pt idx="18">
                  <c:v>-34.233295999999989</c:v>
                </c:pt>
                <c:pt idx="19">
                  <c:v>-28.438088000000008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59-4475-89A5-D5FA3CC8A27D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FM)'!$D$213:$D$232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FM)'!$I$213:$I$232</c:f>
              <c:numCache>
                <c:formatCode>General</c:formatCode>
                <c:ptCount val="20"/>
                <c:pt idx="0">
                  <c:v>0</c:v>
                </c:pt>
                <c:pt idx="1">
                  <c:v>-11.277834718972668</c:v>
                </c:pt>
                <c:pt idx="2">
                  <c:v>-27.171060255588753</c:v>
                </c:pt>
                <c:pt idx="3">
                  <c:v>-11.277834718972668</c:v>
                </c:pt>
                <c:pt idx="4">
                  <c:v>0</c:v>
                </c:pt>
                <c:pt idx="5">
                  <c:v>-16.172629998645107</c:v>
                </c:pt>
                <c:pt idx="6">
                  <c:v>1.6751619978312426</c:v>
                </c:pt>
                <c:pt idx="7">
                  <c:v>68.559077372412332</c:v>
                </c:pt>
                <c:pt idx="8">
                  <c:v>60.762541937150516</c:v>
                </c:pt>
                <c:pt idx="9">
                  <c:v>73.400024884435197</c:v>
                </c:pt>
                <c:pt idx="10">
                  <c:v>60.762541937150516</c:v>
                </c:pt>
                <c:pt idx="11">
                  <c:v>36.188466554386324</c:v>
                </c:pt>
                <c:pt idx="12">
                  <c:v>11.045400814103633</c:v>
                </c:pt>
                <c:pt idx="13">
                  <c:v>-17.390528642475012</c:v>
                </c:pt>
                <c:pt idx="14">
                  <c:v>-20.943058436210858</c:v>
                </c:pt>
                <c:pt idx="15">
                  <c:v>-42.460356043463335</c:v>
                </c:pt>
                <c:pt idx="16">
                  <c:v>-30.009648647268506</c:v>
                </c:pt>
                <c:pt idx="17">
                  <c:v>-21.802393553824608</c:v>
                </c:pt>
                <c:pt idx="18">
                  <c:v>-33.728646459050807</c:v>
                </c:pt>
                <c:pt idx="19">
                  <c:v>-30.009648647268506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59-4475-89A5-D5FA3CC8A27D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FM)'!$D$213:$D$232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FM)'!$J$213:$J$232</c:f>
              <c:numCache>
                <c:formatCode>General</c:formatCode>
                <c:ptCount val="20"/>
                <c:pt idx="0">
                  <c:v>0</c:v>
                </c:pt>
                <c:pt idx="1">
                  <c:v>-23.241337611404212</c:v>
                </c:pt>
                <c:pt idx="2">
                  <c:v>-20.814959902834506</c:v>
                </c:pt>
                <c:pt idx="3">
                  <c:v>-25.02252506504048</c:v>
                </c:pt>
                <c:pt idx="4">
                  <c:v>-25.02252506504048</c:v>
                </c:pt>
                <c:pt idx="5">
                  <c:v>14.136001898194795</c:v>
                </c:pt>
                <c:pt idx="6">
                  <c:v>60.573302026050982</c:v>
                </c:pt>
                <c:pt idx="7">
                  <c:v>107.03831915769904</c:v>
                </c:pt>
                <c:pt idx="8">
                  <c:v>98.507951290465499</c:v>
                </c:pt>
                <c:pt idx="9">
                  <c:v>98.507951290465499</c:v>
                </c:pt>
                <c:pt idx="10">
                  <c:v>92.424088955983848</c:v>
                </c:pt>
                <c:pt idx="11">
                  <c:v>44.446755305751438</c:v>
                </c:pt>
                <c:pt idx="12">
                  <c:v>7.0488680173673046</c:v>
                </c:pt>
                <c:pt idx="13">
                  <c:v>-17.800505765326768</c:v>
                </c:pt>
                <c:pt idx="14">
                  <c:v>-23.241337611404212</c:v>
                </c:pt>
                <c:pt idx="15">
                  <c:v>-39.372643817203368</c:v>
                </c:pt>
                <c:pt idx="16">
                  <c:v>-23.241337611404212</c:v>
                </c:pt>
                <c:pt idx="17">
                  <c:v>-32.216557390146136</c:v>
                </c:pt>
                <c:pt idx="18">
                  <c:v>-46.475565991316344</c:v>
                </c:pt>
                <c:pt idx="19">
                  <c:v>-53.500946547678197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059-4475-89A5-D5FA3CC8A27D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FM)'!$D$213:$D$232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FM)'!$K$213:$K$232</c:f>
              <c:numCache>
                <c:formatCode>General</c:formatCode>
                <c:ptCount val="20"/>
                <c:pt idx="0">
                  <c:v>0</c:v>
                </c:pt>
                <c:pt idx="1">
                  <c:v>-13.467174776792296</c:v>
                </c:pt>
                <c:pt idx="2">
                  <c:v>-21.598996052807752</c:v>
                </c:pt>
                <c:pt idx="3">
                  <c:v>-13.999690594671051</c:v>
                </c:pt>
                <c:pt idx="4">
                  <c:v>-2.2628976883468206</c:v>
                </c:pt>
                <c:pt idx="5">
                  <c:v>25.104705299849901</c:v>
                </c:pt>
                <c:pt idx="6">
                  <c:v>70.350610674627418</c:v>
                </c:pt>
                <c:pt idx="7">
                  <c:v>104.50794817670379</c:v>
                </c:pt>
                <c:pt idx="8">
                  <c:v>99.065647075871993</c:v>
                </c:pt>
                <c:pt idx="9">
                  <c:v>102.42520272496689</c:v>
                </c:pt>
                <c:pt idx="10">
                  <c:v>76.682980964378132</c:v>
                </c:pt>
                <c:pt idx="11">
                  <c:v>24.978836620045922</c:v>
                </c:pt>
                <c:pt idx="12">
                  <c:v>-5.3796757228430172</c:v>
                </c:pt>
                <c:pt idx="13">
                  <c:v>-24.592488802600595</c:v>
                </c:pt>
                <c:pt idx="14">
                  <c:v>-30.305809349205031</c:v>
                </c:pt>
                <c:pt idx="15">
                  <c:v>-43.073210620222234</c:v>
                </c:pt>
                <c:pt idx="16">
                  <c:v>-29.161427419557572</c:v>
                </c:pt>
                <c:pt idx="17">
                  <c:v>-29.682079647990246</c:v>
                </c:pt>
                <c:pt idx="18">
                  <c:v>-38.145836150122378</c:v>
                </c:pt>
                <c:pt idx="19">
                  <c:v>-37.316227731648901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059-4475-89A5-D5FA3CC8A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505160"/>
        <c:axId val="2102502024"/>
      </c:scatterChart>
      <c:valAx>
        <c:axId val="2102505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502024"/>
        <c:crosses val="autoZero"/>
        <c:crossBetween val="midCat"/>
      </c:valAx>
      <c:valAx>
        <c:axId val="210250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5051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FM)'!$D$233:$D$249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FM)'!$H$233:$H$249</c:f>
              <c:numCache>
                <c:formatCode>General</c:formatCode>
                <c:ptCount val="17"/>
                <c:pt idx="0">
                  <c:v>0</c:v>
                </c:pt>
                <c:pt idx="1">
                  <c:v>14.519668087046256</c:v>
                </c:pt>
                <c:pt idx="2">
                  <c:v>18.044166718470379</c:v>
                </c:pt>
                <c:pt idx="3">
                  <c:v>10.141479002255149</c:v>
                </c:pt>
                <c:pt idx="4">
                  <c:v>28.036868924055035</c:v>
                </c:pt>
                <c:pt idx="5">
                  <c:v>102.44407331506009</c:v>
                </c:pt>
                <c:pt idx="6">
                  <c:v>98.766671002507294</c:v>
                </c:pt>
                <c:pt idx="7">
                  <c:v>123.60678905578099</c:v>
                </c:pt>
                <c:pt idx="8">
                  <c:v>102.44407331506009</c:v>
                </c:pt>
                <c:pt idx="9">
                  <c:v>111.16381450194162</c:v>
                </c:pt>
                <c:pt idx="10">
                  <c:v>86.424500390138576</c:v>
                </c:pt>
                <c:pt idx="11">
                  <c:v>49.863316541963343</c:v>
                </c:pt>
                <c:pt idx="12">
                  <c:v>14.519668087046256</c:v>
                </c:pt>
                <c:pt idx="13">
                  <c:v>18.044166718470379</c:v>
                </c:pt>
                <c:pt idx="14">
                  <c:v>-2.4900262605673018</c:v>
                </c:pt>
                <c:pt idx="15">
                  <c:v>5.5819159574781008</c:v>
                </c:pt>
                <c:pt idx="16">
                  <c:v>-10.37418652925709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A0-46DB-8F18-245D4D429D39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FM)'!$D$233:$D$249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FM)'!$I$233:$I$249</c:f>
              <c:numCache>
                <c:formatCode>General</c:formatCode>
                <c:ptCount val="17"/>
                <c:pt idx="0">
                  <c:v>0</c:v>
                </c:pt>
                <c:pt idx="1">
                  <c:v>-12.277068377229305</c:v>
                </c:pt>
                <c:pt idx="2">
                  <c:v>12.499997875000023</c:v>
                </c:pt>
                <c:pt idx="3">
                  <c:v>0</c:v>
                </c:pt>
                <c:pt idx="4">
                  <c:v>0</c:v>
                </c:pt>
                <c:pt idx="5">
                  <c:v>-12.499997875000012</c:v>
                </c:pt>
                <c:pt idx="6">
                  <c:v>-6.0419019395809848</c:v>
                </c:pt>
                <c:pt idx="7">
                  <c:v>75.445854745541467</c:v>
                </c:pt>
                <c:pt idx="8">
                  <c:v>89.159321108406786</c:v>
                </c:pt>
                <c:pt idx="9">
                  <c:v>75.445854745541467</c:v>
                </c:pt>
                <c:pt idx="10">
                  <c:v>56.374948936250505</c:v>
                </c:pt>
                <c:pt idx="11">
                  <c:v>37.64196912358031</c:v>
                </c:pt>
                <c:pt idx="12">
                  <c:v>31.398727686012727</c:v>
                </c:pt>
                <c:pt idx="13">
                  <c:v>38.77252011227479</c:v>
                </c:pt>
                <c:pt idx="14">
                  <c:v>-31.250003187499964</c:v>
                </c:pt>
                <c:pt idx="15">
                  <c:v>-17.794086822059128</c:v>
                </c:pt>
                <c:pt idx="16">
                  <c:v>-30.966494190335059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A0-46DB-8F18-245D4D429D39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FM)'!$D$233:$D$249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FM)'!$J$233:$J$249</c:f>
              <c:numCache>
                <c:formatCode>General</c:formatCode>
                <c:ptCount val="17"/>
                <c:pt idx="0">
                  <c:v>0</c:v>
                </c:pt>
                <c:pt idx="1">
                  <c:v>14.743583288974161</c:v>
                </c:pt>
                <c:pt idx="2">
                  <c:v>0.1728564907026664</c:v>
                </c:pt>
                <c:pt idx="3">
                  <c:v>6.045621396937495</c:v>
                </c:pt>
                <c:pt idx="4">
                  <c:v>18.233828326923174</c:v>
                </c:pt>
                <c:pt idx="5">
                  <c:v>35.42193060510801</c:v>
                </c:pt>
                <c:pt idx="6">
                  <c:v>67.672849419635028</c:v>
                </c:pt>
                <c:pt idx="7">
                  <c:v>91.379978243739117</c:v>
                </c:pt>
                <c:pt idx="8">
                  <c:v>88.32717773326462</c:v>
                </c:pt>
                <c:pt idx="9">
                  <c:v>64.70588035640445</c:v>
                </c:pt>
                <c:pt idx="10">
                  <c:v>35.42193060510801</c:v>
                </c:pt>
                <c:pt idx="11">
                  <c:v>29.545381263480984</c:v>
                </c:pt>
                <c:pt idx="12">
                  <c:v>14.743583288974161</c:v>
                </c:pt>
                <c:pt idx="13">
                  <c:v>-6.527953061687441</c:v>
                </c:pt>
                <c:pt idx="14">
                  <c:v>-16.810971129113739</c:v>
                </c:pt>
                <c:pt idx="15">
                  <c:v>-16.810971129113739</c:v>
                </c:pt>
                <c:pt idx="16">
                  <c:v>-32.289034697445999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FA0-46DB-8F18-245D4D429D39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FM)'!$D$233:$D$249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FM)'!$K$233:$K$249</c:f>
              <c:numCache>
                <c:formatCode>General</c:formatCode>
                <c:ptCount val="17"/>
                <c:pt idx="0">
                  <c:v>0</c:v>
                </c:pt>
                <c:pt idx="1">
                  <c:v>5.6620609995970375</c:v>
                </c:pt>
                <c:pt idx="2">
                  <c:v>10.23900702805769</c:v>
                </c:pt>
                <c:pt idx="3">
                  <c:v>5.3957001330642145</c:v>
                </c:pt>
                <c:pt idx="4">
                  <c:v>15.42356575032607</c:v>
                </c:pt>
                <c:pt idx="5">
                  <c:v>41.788668681722697</c:v>
                </c:pt>
                <c:pt idx="6">
                  <c:v>53.46587282752045</c:v>
                </c:pt>
                <c:pt idx="7">
                  <c:v>96.810874015020531</c:v>
                </c:pt>
                <c:pt idx="8">
                  <c:v>93.310190718910505</c:v>
                </c:pt>
                <c:pt idx="9">
                  <c:v>83.771849867962501</c:v>
                </c:pt>
                <c:pt idx="10">
                  <c:v>59.407126643832363</c:v>
                </c:pt>
                <c:pt idx="11">
                  <c:v>39.016888976341541</c:v>
                </c:pt>
                <c:pt idx="12">
                  <c:v>20.22065968734438</c:v>
                </c:pt>
                <c:pt idx="13">
                  <c:v>16.762911256352577</c:v>
                </c:pt>
                <c:pt idx="14">
                  <c:v>-16.850333525727002</c:v>
                </c:pt>
                <c:pt idx="15">
                  <c:v>-9.6743806645649215</c:v>
                </c:pt>
                <c:pt idx="16">
                  <c:v>-24.543238472346047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FA0-46DB-8F18-245D4D429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467592"/>
        <c:axId val="2102464456"/>
      </c:scatterChart>
      <c:valAx>
        <c:axId val="210246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464456"/>
        <c:crosses val="autoZero"/>
        <c:crossBetween val="midCat"/>
      </c:valAx>
      <c:valAx>
        <c:axId val="2102464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675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FM)'!$D$254:$D$275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FM)'!$H$254:$H$275</c:f>
              <c:numCache>
                <c:formatCode>General</c:formatCode>
                <c:ptCount val="22"/>
                <c:pt idx="0">
                  <c:v>0</c:v>
                </c:pt>
                <c:pt idx="1">
                  <c:v>-6.593189205133088</c:v>
                </c:pt>
                <c:pt idx="2">
                  <c:v>-11.386517004770447</c:v>
                </c:pt>
                <c:pt idx="3">
                  <c:v>-0.84247054945566502</c:v>
                </c:pt>
                <c:pt idx="4">
                  <c:v>-0.84247054945566502</c:v>
                </c:pt>
                <c:pt idx="5">
                  <c:v>0</c:v>
                </c:pt>
                <c:pt idx="6">
                  <c:v>-0.84247054945566502</c:v>
                </c:pt>
                <c:pt idx="7">
                  <c:v>-5.6993208302056564</c:v>
                </c:pt>
                <c:pt idx="8">
                  <c:v>-0.84247054945566502</c:v>
                </c:pt>
                <c:pt idx="9">
                  <c:v>-10.070869754569866</c:v>
                </c:pt>
                <c:pt idx="10">
                  <c:v>-12.914452085314721</c:v>
                </c:pt>
                <c:pt idx="11">
                  <c:v>-17.059083234224715</c:v>
                </c:pt>
                <c:pt idx="12">
                  <c:v>-4.4619599367973777</c:v>
                </c:pt>
                <c:pt idx="13">
                  <c:v>29.531942598303473</c:v>
                </c:pt>
                <c:pt idx="14">
                  <c:v>11.427594298150234</c:v>
                </c:pt>
                <c:pt idx="15">
                  <c:v>-12.914452085314721</c:v>
                </c:pt>
                <c:pt idx="16">
                  <c:v>4.9128805282599775</c:v>
                </c:pt>
                <c:pt idx="17">
                  <c:v>-12.914452085314721</c:v>
                </c:pt>
                <c:pt idx="18">
                  <c:v>-23.807025272855952</c:v>
                </c:pt>
                <c:pt idx="19">
                  <c:v>-24.693015379010909</c:v>
                </c:pt>
                <c:pt idx="20">
                  <c:v>-53.296590663432163</c:v>
                </c:pt>
                <c:pt idx="21">
                  <c:v>-53.657242051299505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FA7-4A32-B70D-DC5E2DB60539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FM)'!$D$254:$D$275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FM)'!$I$254:$I$275</c:f>
              <c:numCache>
                <c:formatCode>General</c:formatCode>
                <c:ptCount val="22"/>
                <c:pt idx="0">
                  <c:v>0</c:v>
                </c:pt>
                <c:pt idx="1">
                  <c:v>-6.6361139341484465</c:v>
                </c:pt>
                <c:pt idx="2">
                  <c:v>-0.22147851245903905</c:v>
                </c:pt>
                <c:pt idx="3">
                  <c:v>-6.6361139341484465</c:v>
                </c:pt>
                <c:pt idx="4">
                  <c:v>6.4304217138322572</c:v>
                </c:pt>
                <c:pt idx="5">
                  <c:v>-6.8733787387503353</c:v>
                </c:pt>
                <c:pt idx="6">
                  <c:v>6.6380860898430871</c:v>
                </c:pt>
                <c:pt idx="7">
                  <c:v>0.66153158334971707</c:v>
                </c:pt>
                <c:pt idx="8">
                  <c:v>6.4304217138322572</c:v>
                </c:pt>
                <c:pt idx="9">
                  <c:v>-20.177188237918685</c:v>
                </c:pt>
                <c:pt idx="10">
                  <c:v>-33.149223251100466</c:v>
                </c:pt>
                <c:pt idx="11">
                  <c:v>0.66153158334971707</c:v>
                </c:pt>
                <c:pt idx="12">
                  <c:v>7.2586818726505076</c:v>
                </c:pt>
                <c:pt idx="13">
                  <c:v>33.701562544384835</c:v>
                </c:pt>
                <c:pt idx="14">
                  <c:v>27.084392160807781</c:v>
                </c:pt>
                <c:pt idx="15">
                  <c:v>13.277800565122133</c:v>
                </c:pt>
                <c:pt idx="16">
                  <c:v>-20.177188237918685</c:v>
                </c:pt>
                <c:pt idx="17">
                  <c:v>-20.177188237918685</c:v>
                </c:pt>
                <c:pt idx="18">
                  <c:v>-13.525278965041643</c:v>
                </c:pt>
                <c:pt idx="19">
                  <c:v>-40.132888916792588</c:v>
                </c:pt>
                <c:pt idx="20">
                  <c:v>-26.829088464209981</c:v>
                </c:pt>
                <c:pt idx="21">
                  <c:v>-49.34063055064577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FA7-4A32-B70D-DC5E2DB60539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FM)'!$D$254:$D$275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FM)'!$J$254:$J$275</c:f>
              <c:numCache>
                <c:formatCode>General</c:formatCode>
                <c:ptCount val="22"/>
                <c:pt idx="0">
                  <c:v>0</c:v>
                </c:pt>
                <c:pt idx="1">
                  <c:v>-2.273026826476976</c:v>
                </c:pt>
                <c:pt idx="2">
                  <c:v>12.679317438540295</c:v>
                </c:pt>
                <c:pt idx="3">
                  <c:v>7.3166112252061488</c:v>
                </c:pt>
                <c:pt idx="4">
                  <c:v>11.425898367255538</c:v>
                </c:pt>
                <c:pt idx="5">
                  <c:v>-16.199810255751068</c:v>
                </c:pt>
                <c:pt idx="6">
                  <c:v>5.2017895530979574</c:v>
                </c:pt>
                <c:pt idx="7">
                  <c:v>1.9473301198251081</c:v>
                </c:pt>
                <c:pt idx="8">
                  <c:v>-2.273026826476976</c:v>
                </c:pt>
                <c:pt idx="9">
                  <c:v>-8.8155337074328095</c:v>
                </c:pt>
                <c:pt idx="10">
                  <c:v>-5.1909027551040214</c:v>
                </c:pt>
                <c:pt idx="11">
                  <c:v>-23.562466112547675</c:v>
                </c:pt>
                <c:pt idx="12">
                  <c:v>29.389227187188794</c:v>
                </c:pt>
                <c:pt idx="13">
                  <c:v>83.74995553028441</c:v>
                </c:pt>
                <c:pt idx="14">
                  <c:v>95.453956540677126</c:v>
                </c:pt>
                <c:pt idx="15">
                  <c:v>65.067231584109635</c:v>
                </c:pt>
                <c:pt idx="16">
                  <c:v>50.654008079675883</c:v>
                </c:pt>
                <c:pt idx="17">
                  <c:v>43.197825657716017</c:v>
                </c:pt>
                <c:pt idx="18">
                  <c:v>5.2017895530979574</c:v>
                </c:pt>
                <c:pt idx="19">
                  <c:v>-17.551516317913663</c:v>
                </c:pt>
                <c:pt idx="20">
                  <c:v>-47.532779404624669</c:v>
                </c:pt>
                <c:pt idx="21">
                  <c:v>-39.570819589345497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FA7-4A32-B70D-DC5E2DB60539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FM)'!$D$254:$D$275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FM)'!$K$254:$K$275</c:f>
              <c:numCache>
                <c:formatCode>General</c:formatCode>
                <c:ptCount val="22"/>
                <c:pt idx="0">
                  <c:v>0</c:v>
                </c:pt>
                <c:pt idx="1">
                  <c:v>-5.1674433219195031</c:v>
                </c:pt>
                <c:pt idx="2">
                  <c:v>0.35710730710360278</c:v>
                </c:pt>
                <c:pt idx="3">
                  <c:v>-5.3991086132654097E-2</c:v>
                </c:pt>
                <c:pt idx="4">
                  <c:v>5.6712831772107108</c:v>
                </c:pt>
                <c:pt idx="5">
                  <c:v>-7.6910629981671343</c:v>
                </c:pt>
                <c:pt idx="6">
                  <c:v>3.66580169782846</c:v>
                </c:pt>
                <c:pt idx="7">
                  <c:v>-1.0301530423436105</c:v>
                </c:pt>
                <c:pt idx="8">
                  <c:v>1.1049747792998723</c:v>
                </c:pt>
                <c:pt idx="9">
                  <c:v>-13.02119723330712</c:v>
                </c:pt>
                <c:pt idx="10">
                  <c:v>-17.084859363839737</c:v>
                </c:pt>
                <c:pt idx="11">
                  <c:v>-13.32000592114089</c:v>
                </c:pt>
                <c:pt idx="12">
                  <c:v>10.72864970768064</c:v>
                </c:pt>
                <c:pt idx="13">
                  <c:v>48.994486890990906</c:v>
                </c:pt>
                <c:pt idx="14">
                  <c:v>44.655314333211713</c:v>
                </c:pt>
                <c:pt idx="15">
                  <c:v>21.810193354639015</c:v>
                </c:pt>
                <c:pt idx="16">
                  <c:v>11.796566790005725</c:v>
                </c:pt>
                <c:pt idx="17">
                  <c:v>3.368728444827537</c:v>
                </c:pt>
                <c:pt idx="18">
                  <c:v>-10.710171561599878</c:v>
                </c:pt>
                <c:pt idx="19">
                  <c:v>-27.459140204572389</c:v>
                </c:pt>
                <c:pt idx="20">
                  <c:v>-42.552819510755604</c:v>
                </c:pt>
                <c:pt idx="21">
                  <c:v>-47.522897397096926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FA7-4A32-B70D-DC5E2DB60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428584"/>
        <c:axId val="2102425448"/>
      </c:scatterChart>
      <c:valAx>
        <c:axId val="210242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425448"/>
        <c:crosses val="autoZero"/>
        <c:crossBetween val="midCat"/>
      </c:valAx>
      <c:valAx>
        <c:axId val="2102425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428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FM)'!$D$276:$D$294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FM)'!$H$276:$H$294</c:f>
              <c:numCache>
                <c:formatCode>General</c:formatCode>
                <c:ptCount val="19"/>
                <c:pt idx="0">
                  <c:v>0</c:v>
                </c:pt>
                <c:pt idx="1">
                  <c:v>5.5555547160493823</c:v>
                </c:pt>
                <c:pt idx="2">
                  <c:v>22.222226419753135</c:v>
                </c:pt>
                <c:pt idx="3">
                  <c:v>39.885317243425035</c:v>
                </c:pt>
                <c:pt idx="4">
                  <c:v>39.885317243425035</c:v>
                </c:pt>
                <c:pt idx="5">
                  <c:v>38.999957235555186</c:v>
                </c:pt>
                <c:pt idx="6">
                  <c:v>28.86015225653469</c:v>
                </c:pt>
                <c:pt idx="7">
                  <c:v>11.249912544443674</c:v>
                </c:pt>
                <c:pt idx="8">
                  <c:v>-33.102249183131107</c:v>
                </c:pt>
                <c:pt idx="9">
                  <c:v>-44.444445283950614</c:v>
                </c:pt>
                <c:pt idx="10">
                  <c:v>-55.555554716049372</c:v>
                </c:pt>
                <c:pt idx="11">
                  <c:v>-43.344227940837577</c:v>
                </c:pt>
                <c:pt idx="12">
                  <c:v>-54.187712037224102</c:v>
                </c:pt>
                <c:pt idx="13">
                  <c:v>-61.111109432098743</c:v>
                </c:pt>
                <c:pt idx="14">
                  <c:v>-60.716286317478094</c:v>
                </c:pt>
                <c:pt idx="15">
                  <c:v>-60.716286317478094</c:v>
                </c:pt>
                <c:pt idx="16">
                  <c:v>-72.222218864197501</c:v>
                </c:pt>
                <c:pt idx="17">
                  <c:v>-50</c:v>
                </c:pt>
                <c:pt idx="18">
                  <c:v>-55.209676490752678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EF-491C-9514-2538433658FC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FM)'!$D$276:$D$294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FM)'!$I$276:$I$294</c:f>
              <c:numCache>
                <c:formatCode>General</c:formatCode>
                <c:ptCount val="19"/>
                <c:pt idx="0">
                  <c:v>0</c:v>
                </c:pt>
                <c:pt idx="1">
                  <c:v>13.013368117939649</c:v>
                </c:pt>
                <c:pt idx="2">
                  <c:v>38.926310014158005</c:v>
                </c:pt>
                <c:pt idx="3">
                  <c:v>49.003598653407131</c:v>
                </c:pt>
                <c:pt idx="4">
                  <c:v>51.84530061357848</c:v>
                </c:pt>
                <c:pt idx="5">
                  <c:v>56.797621415182384</c:v>
                </c:pt>
                <c:pt idx="6">
                  <c:v>50.732242590233035</c:v>
                </c:pt>
                <c:pt idx="7">
                  <c:v>7.9723667831283818</c:v>
                </c:pt>
                <c:pt idx="8">
                  <c:v>-16.055779785420931</c:v>
                </c:pt>
                <c:pt idx="9">
                  <c:v>-41.966596560751427</c:v>
                </c:pt>
                <c:pt idx="10">
                  <c:v>-38.921609828220319</c:v>
                </c:pt>
                <c:pt idx="11">
                  <c:v>-43.780591443986417</c:v>
                </c:pt>
                <c:pt idx="12">
                  <c:v>-43.780591443986417</c:v>
                </c:pt>
                <c:pt idx="13">
                  <c:v>-58.02788643160153</c:v>
                </c:pt>
                <c:pt idx="14">
                  <c:v>-62.945215421843073</c:v>
                </c:pt>
                <c:pt idx="15">
                  <c:v>-69.039549884167073</c:v>
                </c:pt>
                <c:pt idx="16">
                  <c:v>-72.590232321399682</c:v>
                </c:pt>
                <c:pt idx="17">
                  <c:v>-69.039549884167073</c:v>
                </c:pt>
                <c:pt idx="18">
                  <c:v>-62.945215421843073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EF-491C-9514-2538433658FC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FM)'!$D$276:$D$294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FM)'!$J$276:$J$294</c:f>
              <c:numCache>
                <c:formatCode>General</c:formatCode>
                <c:ptCount val="19"/>
                <c:pt idx="0">
                  <c:v>0</c:v>
                </c:pt>
                <c:pt idx="1">
                  <c:v>24.999998099342214</c:v>
                </c:pt>
                <c:pt idx="2">
                  <c:v>32.87682574336057</c:v>
                </c:pt>
                <c:pt idx="3">
                  <c:v>45.344418577759058</c:v>
                </c:pt>
                <c:pt idx="4">
                  <c:v>57.817143188183138</c:v>
                </c:pt>
                <c:pt idx="5">
                  <c:v>62.980059590943483</c:v>
                </c:pt>
                <c:pt idx="6">
                  <c:v>65.170370022338801</c:v>
                </c:pt>
                <c:pt idx="7">
                  <c:v>18.453577687980548</c:v>
                </c:pt>
                <c:pt idx="8">
                  <c:v>-29.289318964664567</c:v>
                </c:pt>
                <c:pt idx="9">
                  <c:v>-41.636911869007278</c:v>
                </c:pt>
                <c:pt idx="10">
                  <c:v>-41.636911869007278</c:v>
                </c:pt>
                <c:pt idx="11">
                  <c:v>-42.991229376627579</c:v>
                </c:pt>
                <c:pt idx="12">
                  <c:v>-57.426535205009884</c:v>
                </c:pt>
                <c:pt idx="13">
                  <c:v>-53.902274714842413</c:v>
                </c:pt>
                <c:pt idx="14">
                  <c:v>-59.302948201525375</c:v>
                </c:pt>
                <c:pt idx="15">
                  <c:v>-59.302948201525375</c:v>
                </c:pt>
                <c:pt idx="16">
                  <c:v>-64.644663283647859</c:v>
                </c:pt>
                <c:pt idx="17">
                  <c:v>-71.495614688313793</c:v>
                </c:pt>
                <c:pt idx="18">
                  <c:v>-72.049147057010074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4EF-491C-9514-2538433658FC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FM)'!$D$276:$D$294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FM)'!$K$276:$K$294</c:f>
              <c:numCache>
                <c:formatCode>General</c:formatCode>
                <c:ptCount val="19"/>
                <c:pt idx="0">
                  <c:v>0</c:v>
                </c:pt>
                <c:pt idx="1">
                  <c:v>14.522973644443747</c:v>
                </c:pt>
                <c:pt idx="2">
                  <c:v>31.341787392423907</c:v>
                </c:pt>
                <c:pt idx="3">
                  <c:v>44.744444824863741</c:v>
                </c:pt>
                <c:pt idx="4">
                  <c:v>49.849253681728889</c:v>
                </c:pt>
                <c:pt idx="5">
                  <c:v>52.925879413893682</c:v>
                </c:pt>
                <c:pt idx="6">
                  <c:v>48.25425495636884</c:v>
                </c:pt>
                <c:pt idx="7">
                  <c:v>12.558619005184203</c:v>
                </c:pt>
                <c:pt idx="8">
                  <c:v>-26.14911597773887</c:v>
                </c:pt>
                <c:pt idx="9">
                  <c:v>-42.682651237903109</c:v>
                </c:pt>
                <c:pt idx="10">
                  <c:v>-45.371358804425654</c:v>
                </c:pt>
                <c:pt idx="11">
                  <c:v>-43.372016253817186</c:v>
                </c:pt>
                <c:pt idx="12">
                  <c:v>-51.798279562073468</c:v>
                </c:pt>
                <c:pt idx="13">
                  <c:v>-57.680423526180896</c:v>
                </c:pt>
                <c:pt idx="14">
                  <c:v>-60.988149980282181</c:v>
                </c:pt>
                <c:pt idx="15">
                  <c:v>-63.019594801056847</c:v>
                </c:pt>
                <c:pt idx="16">
                  <c:v>-69.819038156415004</c:v>
                </c:pt>
                <c:pt idx="17">
                  <c:v>-63.511721524160293</c:v>
                </c:pt>
                <c:pt idx="18">
                  <c:v>-63.401346323201949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4EF-491C-9514-253843365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744792"/>
        <c:axId val="2103747928"/>
      </c:scatterChart>
      <c:valAx>
        <c:axId val="2103744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747928"/>
        <c:crosses val="autoZero"/>
        <c:crossBetween val="midCat"/>
      </c:valAx>
      <c:valAx>
        <c:axId val="2103747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7447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FM)'!$D$295:$D$307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FM)'!$H$295:$H$307</c:f>
              <c:numCache>
                <c:formatCode>General</c:formatCode>
                <c:ptCount val="13"/>
                <c:pt idx="0">
                  <c:v>0</c:v>
                </c:pt>
                <c:pt idx="1">
                  <c:v>13.113925661491187</c:v>
                </c:pt>
                <c:pt idx="2">
                  <c:v>5.9372775403726763</c:v>
                </c:pt>
                <c:pt idx="3">
                  <c:v>25.555532888008912</c:v>
                </c:pt>
                <c:pt idx="4">
                  <c:v>132.79205328938505</c:v>
                </c:pt>
                <c:pt idx="5">
                  <c:v>119.66628258655798</c:v>
                </c:pt>
                <c:pt idx="6">
                  <c:v>136.1444336528948</c:v>
                </c:pt>
                <c:pt idx="7">
                  <c:v>113.51702553936502</c:v>
                </c:pt>
                <c:pt idx="8">
                  <c:v>113.51702553936502</c:v>
                </c:pt>
                <c:pt idx="9">
                  <c:v>125.84146751254761</c:v>
                </c:pt>
                <c:pt idx="10">
                  <c:v>110.01144151906273</c:v>
                </c:pt>
                <c:pt idx="11">
                  <c:v>1.0858074386320249</c:v>
                </c:pt>
                <c:pt idx="12">
                  <c:v>-58.206164652006073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F6-495B-B010-E0BE04962001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FM)'!$D$295:$D$307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FM)'!$I$295:$I$307</c:f>
              <c:numCache>
                <c:formatCode>General</c:formatCode>
                <c:ptCount val="13"/>
                <c:pt idx="0">
                  <c:v>0</c:v>
                </c:pt>
                <c:pt idx="1">
                  <c:v>9.092780413243883</c:v>
                </c:pt>
                <c:pt idx="2">
                  <c:v>4.4680831077717142</c:v>
                </c:pt>
                <c:pt idx="3">
                  <c:v>58.542745268815175</c:v>
                </c:pt>
                <c:pt idx="4">
                  <c:v>74.483360679152156</c:v>
                </c:pt>
                <c:pt idx="5">
                  <c:v>71.629799312843815</c:v>
                </c:pt>
                <c:pt idx="6">
                  <c:v>69.821981524052461</c:v>
                </c:pt>
                <c:pt idx="7">
                  <c:v>63.45044290900583</c:v>
                </c:pt>
                <c:pt idx="8">
                  <c:v>44.871160409498657</c:v>
                </c:pt>
                <c:pt idx="9">
                  <c:v>58.776183207592567</c:v>
                </c:pt>
                <c:pt idx="10">
                  <c:v>46.143847589482824</c:v>
                </c:pt>
                <c:pt idx="11">
                  <c:v>12.65592742670405</c:v>
                </c:pt>
                <c:pt idx="12">
                  <c:v>-12.088710336314023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F6-495B-B010-E0BE04962001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FM)'!$D$295:$D$307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FM)'!$J$295:$J$307</c:f>
              <c:numCache>
                <c:formatCode>General</c:formatCode>
                <c:ptCount val="13"/>
                <c:pt idx="0">
                  <c:v>0</c:v>
                </c:pt>
                <c:pt idx="1">
                  <c:v>-20.032194150668335</c:v>
                </c:pt>
                <c:pt idx="2">
                  <c:v>-5.516992584849767</c:v>
                </c:pt>
                <c:pt idx="3">
                  <c:v>9.0339901591068639</c:v>
                </c:pt>
                <c:pt idx="4">
                  <c:v>109.02388660930393</c:v>
                </c:pt>
                <c:pt idx="5">
                  <c:v>130.78517768259496</c:v>
                </c:pt>
                <c:pt idx="6">
                  <c:v>136.2075051733917</c:v>
                </c:pt>
                <c:pt idx="7">
                  <c:v>168.91930685015333</c:v>
                </c:pt>
                <c:pt idx="8">
                  <c:v>170.82768386901449</c:v>
                </c:pt>
                <c:pt idx="9">
                  <c:v>145.29914080624189</c:v>
                </c:pt>
                <c:pt idx="10">
                  <c:v>94.450905924903353</c:v>
                </c:pt>
                <c:pt idx="11">
                  <c:v>-14.582576383816569</c:v>
                </c:pt>
                <c:pt idx="12">
                  <c:v>-64.720613682843691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F6-495B-B010-E0BE04962001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FM)'!$D$295:$D$307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FM)'!$K$295:$K$307</c:f>
              <c:numCache>
                <c:formatCode>General</c:formatCode>
                <c:ptCount val="13"/>
                <c:pt idx="0">
                  <c:v>0</c:v>
                </c:pt>
                <c:pt idx="1">
                  <c:v>0.724837308022245</c:v>
                </c:pt>
                <c:pt idx="2">
                  <c:v>1.6294560210982081</c:v>
                </c:pt>
                <c:pt idx="3">
                  <c:v>31.044089438643649</c:v>
                </c:pt>
                <c:pt idx="4">
                  <c:v>105.43310019261371</c:v>
                </c:pt>
                <c:pt idx="5">
                  <c:v>107.36041986066557</c:v>
                </c:pt>
                <c:pt idx="6">
                  <c:v>114.05797345011298</c:v>
                </c:pt>
                <c:pt idx="7">
                  <c:v>115.29559176617472</c:v>
                </c:pt>
                <c:pt idx="8">
                  <c:v>109.73862327262606</c:v>
                </c:pt>
                <c:pt idx="9">
                  <c:v>109.97226384212736</c:v>
                </c:pt>
                <c:pt idx="10">
                  <c:v>83.535398344482971</c:v>
                </c:pt>
                <c:pt idx="11">
                  <c:v>-0.28028050616016503</c:v>
                </c:pt>
                <c:pt idx="12">
                  <c:v>-45.005162890387929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F6-495B-B010-E0BE0496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781224"/>
        <c:axId val="2103784360"/>
      </c:scatterChart>
      <c:valAx>
        <c:axId val="210378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784360"/>
        <c:crosses val="autoZero"/>
        <c:crossBetween val="midCat"/>
      </c:valAx>
      <c:valAx>
        <c:axId val="2103784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781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FM)'!$D$308:$D$329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FM)'!$H$308:$H$329</c:f>
              <c:numCache>
                <c:formatCode>General</c:formatCode>
                <c:ptCount val="22"/>
                <c:pt idx="0">
                  <c:v>0</c:v>
                </c:pt>
                <c:pt idx="1">
                  <c:v>-5.671004370799027</c:v>
                </c:pt>
                <c:pt idx="2">
                  <c:v>15.175109970374967</c:v>
                </c:pt>
                <c:pt idx="3">
                  <c:v>46.315288199887107</c:v>
                </c:pt>
                <c:pt idx="4">
                  <c:v>69.332425435579296</c:v>
                </c:pt>
                <c:pt idx="5">
                  <c:v>74.554830178044611</c:v>
                </c:pt>
                <c:pt idx="6">
                  <c:v>83.447708339464398</c:v>
                </c:pt>
                <c:pt idx="7">
                  <c:v>102.93760996346313</c:v>
                </c:pt>
                <c:pt idx="8">
                  <c:v>99.437984830702121</c:v>
                </c:pt>
                <c:pt idx="9">
                  <c:v>87.899237603039353</c:v>
                </c:pt>
                <c:pt idx="10">
                  <c:v>38.210131964449957</c:v>
                </c:pt>
                <c:pt idx="11">
                  <c:v>19.60820767257978</c:v>
                </c:pt>
                <c:pt idx="12">
                  <c:v>-4.1685126387366545</c:v>
                </c:pt>
                <c:pt idx="13">
                  <c:v>-18.18387804843433</c:v>
                </c:pt>
                <c:pt idx="14">
                  <c:v>-28.571426816041768</c:v>
                </c:pt>
                <c:pt idx="15">
                  <c:v>-21.104561694705883</c:v>
                </c:pt>
                <c:pt idx="16">
                  <c:v>-15.605394770560533</c:v>
                </c:pt>
                <c:pt idx="17">
                  <c:v>-9.9886590602889633</c:v>
                </c:pt>
                <c:pt idx="18">
                  <c:v>-15.605394770560533</c:v>
                </c:pt>
                <c:pt idx="19">
                  <c:v>-11.2444320557046</c:v>
                </c:pt>
                <c:pt idx="20">
                  <c:v>-12.28525003856803</c:v>
                </c:pt>
                <c:pt idx="21">
                  <c:v>-3.4260340520638755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BB-402A-A259-859BD6E089DE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FM)'!$D$308:$D$329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FM)'!$I$308:$I$329</c:f>
              <c:numCache>
                <c:formatCode>General</c:formatCode>
                <c:ptCount val="22"/>
                <c:pt idx="0">
                  <c:v>0</c:v>
                </c:pt>
                <c:pt idx="1">
                  <c:v>11.898380606130088</c:v>
                </c:pt>
                <c:pt idx="2">
                  <c:v>16.852009732664406</c:v>
                </c:pt>
                <c:pt idx="3">
                  <c:v>107.57606159484645</c:v>
                </c:pt>
                <c:pt idx="4">
                  <c:v>135.69559060847394</c:v>
                </c:pt>
                <c:pt idx="5">
                  <c:v>154.70085173119324</c:v>
                </c:pt>
                <c:pt idx="6">
                  <c:v>154.70085173119324</c:v>
                </c:pt>
                <c:pt idx="7">
                  <c:v>192.92895030460539</c:v>
                </c:pt>
                <c:pt idx="8">
                  <c:v>178.50267992826883</c:v>
                </c:pt>
                <c:pt idx="9">
                  <c:v>200.00000723854973</c:v>
                </c:pt>
                <c:pt idx="10">
                  <c:v>116.65758952529734</c:v>
                </c:pt>
                <c:pt idx="11">
                  <c:v>52.505052145788426</c:v>
                </c:pt>
                <c:pt idx="12">
                  <c:v>11.898380606130088</c:v>
                </c:pt>
                <c:pt idx="13">
                  <c:v>-14.177865065036199</c:v>
                </c:pt>
                <c:pt idx="14">
                  <c:v>-30.807977055534597</c:v>
                </c:pt>
                <c:pt idx="15">
                  <c:v>-23.793923700763575</c:v>
                </c:pt>
                <c:pt idx="16">
                  <c:v>-30.807977055534597</c:v>
                </c:pt>
                <c:pt idx="17">
                  <c:v>-11.897562650009908</c:v>
                </c:pt>
                <c:pt idx="18">
                  <c:v>-16.690278815906467</c:v>
                </c:pt>
                <c:pt idx="19">
                  <c:v>-4.0479345449797037</c:v>
                </c:pt>
                <c:pt idx="20">
                  <c:v>-10.77926462415062</c:v>
                </c:pt>
                <c:pt idx="21">
                  <c:v>-2.1477066609569162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BB-402A-A259-859BD6E089DE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FM)'!$D$308:$D$329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FM)'!$J$308:$J$329</c:f>
              <c:numCache>
                <c:formatCode>General</c:formatCode>
                <c:ptCount val="22"/>
                <c:pt idx="0">
                  <c:v>0</c:v>
                </c:pt>
                <c:pt idx="1">
                  <c:v>-1.227041869901413</c:v>
                </c:pt>
                <c:pt idx="2">
                  <c:v>35.610637179350533</c:v>
                </c:pt>
                <c:pt idx="3">
                  <c:v>47.334032258703672</c:v>
                </c:pt>
                <c:pt idx="4">
                  <c:v>82.128338575945278</c:v>
                </c:pt>
                <c:pt idx="5">
                  <c:v>89.736664452216402</c:v>
                </c:pt>
                <c:pt idx="6">
                  <c:v>89.736664452216402</c:v>
                </c:pt>
                <c:pt idx="7">
                  <c:v>92.353839733846883</c:v>
                </c:pt>
                <c:pt idx="8">
                  <c:v>106.83445039822827</c:v>
                </c:pt>
                <c:pt idx="9">
                  <c:v>72.852680085953182</c:v>
                </c:pt>
                <c:pt idx="10">
                  <c:v>46.670362118701661</c:v>
                </c:pt>
                <c:pt idx="11">
                  <c:v>18.938392408512538</c:v>
                </c:pt>
                <c:pt idx="12">
                  <c:v>-16.18836354409029</c:v>
                </c:pt>
                <c:pt idx="13">
                  <c:v>-19.000151189795179</c:v>
                </c:pt>
                <c:pt idx="14">
                  <c:v>-5.1316677738918015</c:v>
                </c:pt>
                <c:pt idx="15">
                  <c:v>-13.608942053606077</c:v>
                </c:pt>
                <c:pt idx="16">
                  <c:v>-5.1316677738918015</c:v>
                </c:pt>
                <c:pt idx="17">
                  <c:v>-15.032288861033061</c:v>
                </c:pt>
                <c:pt idx="18">
                  <c:v>1.8128401980284092</c:v>
                </c:pt>
                <c:pt idx="19">
                  <c:v>-5.6472646031643814</c:v>
                </c:pt>
                <c:pt idx="20">
                  <c:v>-5.6472646031643814</c:v>
                </c:pt>
                <c:pt idx="21">
                  <c:v>-13.608942053606077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BB-402A-A259-859BD6E089DE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FM)'!$D$308:$D$329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FM)'!$K$308:$K$329</c:f>
              <c:numCache>
                <c:formatCode>General</c:formatCode>
                <c:ptCount val="22"/>
                <c:pt idx="0">
                  <c:v>0</c:v>
                </c:pt>
                <c:pt idx="1">
                  <c:v>1.6667781218098827</c:v>
                </c:pt>
                <c:pt idx="2">
                  <c:v>22.545918960796637</c:v>
                </c:pt>
                <c:pt idx="3">
                  <c:v>67.075127351145753</c:v>
                </c:pt>
                <c:pt idx="4">
                  <c:v>95.718784873332837</c:v>
                </c:pt>
                <c:pt idx="5">
                  <c:v>106.33078212048476</c:v>
                </c:pt>
                <c:pt idx="6">
                  <c:v>109.29507484095802</c:v>
                </c:pt>
                <c:pt idx="7">
                  <c:v>129.40680000063847</c:v>
                </c:pt>
                <c:pt idx="8">
                  <c:v>128.25837171906642</c:v>
                </c:pt>
                <c:pt idx="9">
                  <c:v>120.25064164251408</c:v>
                </c:pt>
                <c:pt idx="10">
                  <c:v>67.17936120281631</c:v>
                </c:pt>
                <c:pt idx="11">
                  <c:v>30.350550742293581</c:v>
                </c:pt>
                <c:pt idx="12">
                  <c:v>-2.8194985255656189</c:v>
                </c:pt>
                <c:pt idx="13">
                  <c:v>-17.120631434421906</c:v>
                </c:pt>
                <c:pt idx="14">
                  <c:v>-21.503690548489388</c:v>
                </c:pt>
                <c:pt idx="15">
                  <c:v>-19.502475816358512</c:v>
                </c:pt>
                <c:pt idx="16">
                  <c:v>-17.181679866662311</c:v>
                </c:pt>
                <c:pt idx="17">
                  <c:v>-12.306170190443977</c:v>
                </c:pt>
                <c:pt idx="18">
                  <c:v>-10.160944462812864</c:v>
                </c:pt>
                <c:pt idx="19">
                  <c:v>-6.9798770679495616</c:v>
                </c:pt>
                <c:pt idx="20">
                  <c:v>-9.5705930886276764</c:v>
                </c:pt>
                <c:pt idx="21">
                  <c:v>-6.3942275888756228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BB-402A-A259-859BD6E0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820520"/>
        <c:axId val="2103823656"/>
      </c:scatterChart>
      <c:valAx>
        <c:axId val="21038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823656"/>
        <c:crosses val="autoZero"/>
        <c:crossBetween val="midCat"/>
      </c:valAx>
      <c:valAx>
        <c:axId val="2103823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20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FM)'!$D$330:$D$342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FM)'!$H$330:$H$342</c:f>
              <c:numCache>
                <c:formatCode>General</c:formatCode>
                <c:ptCount val="13"/>
                <c:pt idx="0">
                  <c:v>0</c:v>
                </c:pt>
                <c:pt idx="1">
                  <c:v>23.669389461022927</c:v>
                </c:pt>
                <c:pt idx="2">
                  <c:v>40.63929748830639</c:v>
                </c:pt>
                <c:pt idx="3">
                  <c:v>46.025776356710054</c:v>
                </c:pt>
                <c:pt idx="4">
                  <c:v>33.944673751861828</c:v>
                </c:pt>
                <c:pt idx="5">
                  <c:v>47.528653575534044</c:v>
                </c:pt>
                <c:pt idx="6">
                  <c:v>23.669389461022927</c:v>
                </c:pt>
                <c:pt idx="7">
                  <c:v>-7.2479579042328046</c:v>
                </c:pt>
                <c:pt idx="8">
                  <c:v>-26.235668496022015</c:v>
                </c:pt>
                <c:pt idx="9">
                  <c:v>-50.000004716210952</c:v>
                </c:pt>
                <c:pt idx="10">
                  <c:v>-42.477629360714772</c:v>
                </c:pt>
                <c:pt idx="11">
                  <c:v>-50.000004716210952</c:v>
                </c:pt>
                <c:pt idx="12">
                  <c:v>-69.082652634744264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25-494A-B6E2-998E9226374A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FM)'!$D$330:$D$342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FM)'!$I$330:$I$342</c:f>
              <c:numCache>
                <c:formatCode>General</c:formatCode>
                <c:ptCount val="13"/>
                <c:pt idx="0">
                  <c:v>0</c:v>
                </c:pt>
                <c:pt idx="1">
                  <c:v>11.726265252714363</c:v>
                </c:pt>
                <c:pt idx="2">
                  <c:v>31.30643148053549</c:v>
                </c:pt>
                <c:pt idx="3">
                  <c:v>64.840570448046293</c:v>
                </c:pt>
                <c:pt idx="4">
                  <c:v>82.132957409693176</c:v>
                </c:pt>
                <c:pt idx="5">
                  <c:v>99.654879589699519</c:v>
                </c:pt>
                <c:pt idx="6">
                  <c:v>88.27712383336879</c:v>
                </c:pt>
                <c:pt idx="7">
                  <c:v>41.421355298265141</c:v>
                </c:pt>
                <c:pt idx="8">
                  <c:v>12.954064455118996</c:v>
                </c:pt>
                <c:pt idx="9">
                  <c:v>-28.561573208278801</c:v>
                </c:pt>
                <c:pt idx="10">
                  <c:v>-46.824947035253075</c:v>
                </c:pt>
                <c:pt idx="11">
                  <c:v>-46.824947035253075</c:v>
                </c:pt>
                <c:pt idx="12">
                  <c:v>-41.277981427442867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A25-494A-B6E2-998E9226374A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FM)'!$D$330:$D$342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FM)'!$J$330:$J$342</c:f>
              <c:numCache>
                <c:formatCode>General</c:formatCode>
                <c:ptCount val="13"/>
                <c:pt idx="0">
                  <c:v>0</c:v>
                </c:pt>
                <c:pt idx="1">
                  <c:v>15.044754133835925</c:v>
                </c:pt>
                <c:pt idx="2">
                  <c:v>24.852859105575376</c:v>
                </c:pt>
                <c:pt idx="3">
                  <c:v>57.368062940523146</c:v>
                </c:pt>
                <c:pt idx="4">
                  <c:v>74.894928286662662</c:v>
                </c:pt>
                <c:pt idx="5">
                  <c:v>81.010242472535637</c:v>
                </c:pt>
                <c:pt idx="6">
                  <c:v>96.438887902273621</c:v>
                </c:pt>
                <c:pt idx="7">
                  <c:v>52.238204452086137</c:v>
                </c:pt>
                <c:pt idx="8">
                  <c:v>24.852859105575376</c:v>
                </c:pt>
                <c:pt idx="9">
                  <c:v>-13.227810964140597</c:v>
                </c:pt>
                <c:pt idx="10">
                  <c:v>-23.303500056314409</c:v>
                </c:pt>
                <c:pt idx="11">
                  <c:v>-23.303500056314409</c:v>
                </c:pt>
                <c:pt idx="12">
                  <c:v>-24.074336702776776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A25-494A-B6E2-998E9226374A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FM)'!$D$330:$D$342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'Shake Raw Data (Neo and FM)'!$K$330:$K$342</c:f>
              <c:numCache>
                <c:formatCode>General</c:formatCode>
                <c:ptCount val="13"/>
                <c:pt idx="0">
                  <c:v>0</c:v>
                </c:pt>
                <c:pt idx="1">
                  <c:v>16.813469615857738</c:v>
                </c:pt>
                <c:pt idx="2">
                  <c:v>32.266196024805751</c:v>
                </c:pt>
                <c:pt idx="3">
                  <c:v>56.078136581759829</c:v>
                </c:pt>
                <c:pt idx="4">
                  <c:v>63.657519816072558</c:v>
                </c:pt>
                <c:pt idx="5">
                  <c:v>76.064591879256398</c:v>
                </c:pt>
                <c:pt idx="6">
                  <c:v>69.461800398888442</c:v>
                </c:pt>
                <c:pt idx="7">
                  <c:v>28.803867282039491</c:v>
                </c:pt>
                <c:pt idx="8">
                  <c:v>3.8570850215574524</c:v>
                </c:pt>
                <c:pt idx="9">
                  <c:v>-30.596462962876785</c:v>
                </c:pt>
                <c:pt idx="10">
                  <c:v>-37.535358817427415</c:v>
                </c:pt>
                <c:pt idx="11">
                  <c:v>-40.04281726925948</c:v>
                </c:pt>
                <c:pt idx="12">
                  <c:v>-44.811656921654638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A25-494A-B6E2-998E92263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856376"/>
        <c:axId val="2103859512"/>
      </c:scatterChart>
      <c:valAx>
        <c:axId val="2103856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859512"/>
        <c:crosses val="autoZero"/>
        <c:crossBetween val="midCat"/>
      </c:valAx>
      <c:valAx>
        <c:axId val="2103859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563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FM)'!$D$343:$D$363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FM)'!$H$343:$H$363</c:f>
              <c:numCache>
                <c:formatCode>General</c:formatCode>
                <c:ptCount val="21"/>
                <c:pt idx="0">
                  <c:v>0</c:v>
                </c:pt>
                <c:pt idx="1">
                  <c:v>-13.516833666427752</c:v>
                </c:pt>
                <c:pt idx="2">
                  <c:v>-27.272725987078605</c:v>
                </c:pt>
                <c:pt idx="3">
                  <c:v>-13.516833666427752</c:v>
                </c:pt>
                <c:pt idx="4">
                  <c:v>-22.593701545509106</c:v>
                </c:pt>
                <c:pt idx="5">
                  <c:v>-17.678319597548764</c:v>
                </c:pt>
                <c:pt idx="6">
                  <c:v>0.41237052168074939</c:v>
                </c:pt>
                <c:pt idx="7">
                  <c:v>19.572234349888884</c:v>
                </c:pt>
                <c:pt idx="8">
                  <c:v>37.570413691397107</c:v>
                </c:pt>
                <c:pt idx="9">
                  <c:v>32.521628981647474</c:v>
                </c:pt>
                <c:pt idx="10">
                  <c:v>59.674252885137015</c:v>
                </c:pt>
                <c:pt idx="11">
                  <c:v>51.711990324516741</c:v>
                </c:pt>
                <c:pt idx="12">
                  <c:v>1.6394482417648959</c:v>
                </c:pt>
                <c:pt idx="13">
                  <c:v>-21.533288889316292</c:v>
                </c:pt>
                <c:pt idx="14">
                  <c:v>-58.839159798774389</c:v>
                </c:pt>
                <c:pt idx="15">
                  <c:v>-51.043958281832388</c:v>
                </c:pt>
                <c:pt idx="16">
                  <c:v>-44.702158146407299</c:v>
                </c:pt>
                <c:pt idx="17">
                  <c:v>-49.793814739159629</c:v>
                </c:pt>
                <c:pt idx="18">
                  <c:v>-39.35607746948552</c:v>
                </c:pt>
                <c:pt idx="19">
                  <c:v>-28.130057581117875</c:v>
                </c:pt>
                <c:pt idx="20">
                  <c:v>-31.666835900885115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4C-42DC-AADA-CFB68FD23118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FM)'!$D$343:$D$363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FM)'!$I$343:$I$363</c:f>
              <c:numCache>
                <c:formatCode>General</c:formatCode>
                <c:ptCount val="21"/>
                <c:pt idx="0">
                  <c:v>0</c:v>
                </c:pt>
                <c:pt idx="1">
                  <c:v>11.47407909142386</c:v>
                </c:pt>
                <c:pt idx="2">
                  <c:v>-11.715700011630181</c:v>
                </c:pt>
                <c:pt idx="3">
                  <c:v>-4.1293822678579506</c:v>
                </c:pt>
                <c:pt idx="4">
                  <c:v>11.47407909142386</c:v>
                </c:pt>
                <c:pt idx="5">
                  <c:v>22.77429978179979</c:v>
                </c:pt>
                <c:pt idx="6">
                  <c:v>38.532217050215678</c:v>
                </c:pt>
                <c:pt idx="7">
                  <c:v>57.648151985746487</c:v>
                </c:pt>
                <c:pt idx="8">
                  <c:v>49.999995283789048</c:v>
                </c:pt>
                <c:pt idx="9">
                  <c:v>45.773789204800622</c:v>
                </c:pt>
                <c:pt idx="10">
                  <c:v>26.607305920137026</c:v>
                </c:pt>
                <c:pt idx="11">
                  <c:v>-4.1293822678579506</c:v>
                </c:pt>
                <c:pt idx="12">
                  <c:v>-23.303505814286364</c:v>
                </c:pt>
                <c:pt idx="13">
                  <c:v>-38.165305269488535</c:v>
                </c:pt>
                <c:pt idx="14">
                  <c:v>-30.866714124325544</c:v>
                </c:pt>
                <c:pt idx="15">
                  <c:v>-30.866714124325544</c:v>
                </c:pt>
                <c:pt idx="16">
                  <c:v>-23.303505814286364</c:v>
                </c:pt>
                <c:pt idx="17">
                  <c:v>-23.303505814286364</c:v>
                </c:pt>
                <c:pt idx="18">
                  <c:v>-19.10428589444497</c:v>
                </c:pt>
                <c:pt idx="19">
                  <c:v>-34.695287024354791</c:v>
                </c:pt>
                <c:pt idx="20">
                  <c:v>-23.303505814286364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4C-42DC-AADA-CFB68FD23118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FM)'!$D$343:$D$363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FM)'!$J$343:$J$363</c:f>
              <c:numCache>
                <c:formatCode>General</c:formatCode>
                <c:ptCount val="21"/>
                <c:pt idx="0">
                  <c:v>0</c:v>
                </c:pt>
                <c:pt idx="1">
                  <c:v>0.17286176979005585</c:v>
                </c:pt>
                <c:pt idx="2">
                  <c:v>5.8823537024221828</c:v>
                </c:pt>
                <c:pt idx="3">
                  <c:v>11.919399762335292</c:v>
                </c:pt>
                <c:pt idx="4">
                  <c:v>17.647061107266527</c:v>
                </c:pt>
                <c:pt idx="5">
                  <c:v>23.529414809688664</c:v>
                </c:pt>
                <c:pt idx="6">
                  <c:v>41.17647591695517</c:v>
                </c:pt>
                <c:pt idx="7">
                  <c:v>82.352945363321922</c:v>
                </c:pt>
                <c:pt idx="8">
                  <c:v>82.352945363321922</c:v>
                </c:pt>
                <c:pt idx="9">
                  <c:v>76.862314613597491</c:v>
                </c:pt>
                <c:pt idx="10">
                  <c:v>89.060693795902779</c:v>
                </c:pt>
                <c:pt idx="11">
                  <c:v>59.80091940590939</c:v>
                </c:pt>
                <c:pt idx="12">
                  <c:v>18.233833477465701</c:v>
                </c:pt>
                <c:pt idx="13">
                  <c:v>-5.6987054617266271</c:v>
                </c:pt>
                <c:pt idx="14">
                  <c:v>18.233833477465701</c:v>
                </c:pt>
                <c:pt idx="15">
                  <c:v>-11.568842693201253</c:v>
                </c:pt>
                <c:pt idx="16">
                  <c:v>0.17286176979005585</c:v>
                </c:pt>
                <c:pt idx="17">
                  <c:v>0.68966766734317453</c:v>
                </c:pt>
                <c:pt idx="18">
                  <c:v>-5.1499089749973193</c:v>
                </c:pt>
                <c:pt idx="19">
                  <c:v>-23.529408339100232</c:v>
                </c:pt>
                <c:pt idx="20">
                  <c:v>-11.568842693201253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4C-42DC-AADA-CFB68FD23118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FM)'!$D$343:$D$363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FM)'!$K$343:$K$363</c:f>
              <c:numCache>
                <c:formatCode>General</c:formatCode>
                <c:ptCount val="21"/>
                <c:pt idx="0">
                  <c:v>0</c:v>
                </c:pt>
                <c:pt idx="1">
                  <c:v>-0.62329760173794535</c:v>
                </c:pt>
                <c:pt idx="2">
                  <c:v>-11.035357432095532</c:v>
                </c:pt>
                <c:pt idx="3">
                  <c:v>-1.9089387239834703</c:v>
                </c:pt>
                <c:pt idx="4">
                  <c:v>2.1758128843937605</c:v>
                </c:pt>
                <c:pt idx="5">
                  <c:v>9.5417983313132293</c:v>
                </c:pt>
                <c:pt idx="6">
                  <c:v>26.707021162950536</c:v>
                </c:pt>
                <c:pt idx="7">
                  <c:v>53.191110566319104</c:v>
                </c:pt>
                <c:pt idx="8">
                  <c:v>56.641118112836033</c:v>
                </c:pt>
                <c:pt idx="9">
                  <c:v>51.719244266681869</c:v>
                </c:pt>
                <c:pt idx="10">
                  <c:v>58.447417533725606</c:v>
                </c:pt>
                <c:pt idx="11">
                  <c:v>35.794509154189392</c:v>
                </c:pt>
                <c:pt idx="12">
                  <c:v>-1.1434080316852555</c:v>
                </c:pt>
                <c:pt idx="13">
                  <c:v>-21.799099873510485</c:v>
                </c:pt>
                <c:pt idx="14">
                  <c:v>-23.82401348187808</c:v>
                </c:pt>
                <c:pt idx="15">
                  <c:v>-31.159838366453059</c:v>
                </c:pt>
                <c:pt idx="16">
                  <c:v>-22.610934063634534</c:v>
                </c:pt>
                <c:pt idx="17">
                  <c:v>-24.135884295367607</c:v>
                </c:pt>
                <c:pt idx="18">
                  <c:v>-21.203424112975934</c:v>
                </c:pt>
                <c:pt idx="19">
                  <c:v>-28.784917648190966</c:v>
                </c:pt>
                <c:pt idx="20">
                  <c:v>-22.179728136124243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4C-42DC-AADA-CFB68FD2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895464"/>
        <c:axId val="2103898600"/>
      </c:scatterChart>
      <c:valAx>
        <c:axId val="210389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898600"/>
        <c:crosses val="autoZero"/>
        <c:crossBetween val="midCat"/>
      </c:valAx>
      <c:valAx>
        <c:axId val="2103898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895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FM)'!$D$25:$D$40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FM)'!$H$25:$H$40</c:f>
              <c:numCache>
                <c:formatCode>General</c:formatCode>
                <c:ptCount val="16"/>
                <c:pt idx="0">
                  <c:v>0</c:v>
                </c:pt>
                <c:pt idx="1">
                  <c:v>-27.007746261305666</c:v>
                </c:pt>
                <c:pt idx="2">
                  <c:v>-18.016394352933684</c:v>
                </c:pt>
                <c:pt idx="3">
                  <c:v>0</c:v>
                </c:pt>
                <c:pt idx="4">
                  <c:v>13.260180665709175</c:v>
                </c:pt>
                <c:pt idx="5">
                  <c:v>18.044169969395575</c:v>
                </c:pt>
                <c:pt idx="6">
                  <c:v>22.307055958983636</c:v>
                </c:pt>
                <c:pt idx="7">
                  <c:v>22.307055958983636</c:v>
                </c:pt>
                <c:pt idx="8">
                  <c:v>-4.8297491723150454</c:v>
                </c:pt>
                <c:pt idx="9">
                  <c:v>-22.911591944948697</c:v>
                </c:pt>
                <c:pt idx="10">
                  <c:v>-40.977912230500081</c:v>
                </c:pt>
                <c:pt idx="11">
                  <c:v>-54.732127933587151</c:v>
                </c:pt>
                <c:pt idx="12">
                  <c:v>-62.671153242815755</c:v>
                </c:pt>
                <c:pt idx="13">
                  <c:v>-62.671153242815755</c:v>
                </c:pt>
                <c:pt idx="14">
                  <c:v>-53.835644431339787</c:v>
                </c:pt>
                <c:pt idx="15">
                  <c:v>-48.386683365825476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232-4241-9569-213C3D021BFE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FM)'!$D$25:$D$40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FM)'!$I$25:$I$40</c:f>
              <c:numCache>
                <c:formatCode>General</c:formatCode>
                <c:ptCount val="16"/>
                <c:pt idx="0">
                  <c:v>0</c:v>
                </c:pt>
                <c:pt idx="1">
                  <c:v>1.7545196413521147</c:v>
                </c:pt>
                <c:pt idx="2">
                  <c:v>1.7545196413521147</c:v>
                </c:pt>
                <c:pt idx="3">
                  <c:v>69.590871525101392</c:v>
                </c:pt>
                <c:pt idx="4">
                  <c:v>77.494864778642452</c:v>
                </c:pt>
                <c:pt idx="5">
                  <c:v>90.481462706155668</c:v>
                </c:pt>
                <c:pt idx="6">
                  <c:v>100.00000818427183</c:v>
                </c:pt>
                <c:pt idx="7">
                  <c:v>114.51736776140029</c:v>
                </c:pt>
                <c:pt idx="8">
                  <c:v>46.945302383472765</c:v>
                </c:pt>
                <c:pt idx="9">
                  <c:v>39.848212857851138</c:v>
                </c:pt>
                <c:pt idx="10">
                  <c:v>-26.527352900399535</c:v>
                </c:pt>
                <c:pt idx="11">
                  <c:v>-24.15665580177301</c:v>
                </c:pt>
                <c:pt idx="12">
                  <c:v>-32.163648116250712</c:v>
                </c:pt>
                <c:pt idx="13">
                  <c:v>-24.15665580177301</c:v>
                </c:pt>
                <c:pt idx="14">
                  <c:v>-36.894525524206699</c:v>
                </c:pt>
                <c:pt idx="15">
                  <c:v>-36.894525524206699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232-4241-9569-213C3D021BFE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FM)'!$D$25:$D$40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FM)'!$J$25:$J$40</c:f>
              <c:numCache>
                <c:formatCode>General</c:formatCode>
                <c:ptCount val="16"/>
                <c:pt idx="0">
                  <c:v>0</c:v>
                </c:pt>
                <c:pt idx="1">
                  <c:v>-11.71569639330472</c:v>
                </c:pt>
                <c:pt idx="2">
                  <c:v>-30.866709035563989</c:v>
                </c:pt>
                <c:pt idx="3">
                  <c:v>-11.71569639330472</c:v>
                </c:pt>
                <c:pt idx="4">
                  <c:v>-4.129378468568035</c:v>
                </c:pt>
                <c:pt idx="5">
                  <c:v>26.60731440151347</c:v>
                </c:pt>
                <c:pt idx="6">
                  <c:v>53.39300191047969</c:v>
                </c:pt>
                <c:pt idx="7">
                  <c:v>114.88711205434416</c:v>
                </c:pt>
                <c:pt idx="8">
                  <c:v>111.78512836783683</c:v>
                </c:pt>
                <c:pt idx="9">
                  <c:v>64.942060072869623</c:v>
                </c:pt>
                <c:pt idx="10">
                  <c:v>38.266581928872021</c:v>
                </c:pt>
                <c:pt idx="11">
                  <c:v>-4.129378468568035</c:v>
                </c:pt>
                <c:pt idx="12">
                  <c:v>7.4435597572663603</c:v>
                </c:pt>
                <c:pt idx="13">
                  <c:v>-26.735771387595808</c:v>
                </c:pt>
                <c:pt idx="14">
                  <c:v>-29.289319315241237</c:v>
                </c:pt>
                <c:pt idx="15">
                  <c:v>-42.47762708114081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232-4241-9569-213C3D021BFE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FM)'!$D$25:$D$40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FM)'!$K$25:$K$40</c:f>
              <c:numCache>
                <c:formatCode>General</c:formatCode>
                <c:ptCount val="16"/>
                <c:pt idx="0">
                  <c:v>0</c:v>
                </c:pt>
                <c:pt idx="1">
                  <c:v>-12.322974337752756</c:v>
                </c:pt>
                <c:pt idx="2">
                  <c:v>-15.709527915715185</c:v>
                </c:pt>
                <c:pt idx="3">
                  <c:v>19.291725043932225</c:v>
                </c:pt>
                <c:pt idx="4">
                  <c:v>28.875222325261195</c:v>
                </c:pt>
                <c:pt idx="5">
                  <c:v>45.0443156923549</c:v>
                </c:pt>
                <c:pt idx="6">
                  <c:v>58.566688684578388</c:v>
                </c:pt>
                <c:pt idx="7">
                  <c:v>83.903845258242697</c:v>
                </c:pt>
                <c:pt idx="8">
                  <c:v>51.300227192998186</c:v>
                </c:pt>
                <c:pt idx="9">
                  <c:v>27.292893661924023</c:v>
                </c:pt>
                <c:pt idx="10">
                  <c:v>-9.7462277340091976</c:v>
                </c:pt>
                <c:pt idx="11">
                  <c:v>-27.672720734642734</c:v>
                </c:pt>
                <c:pt idx="12">
                  <c:v>-29.1304138672667</c:v>
                </c:pt>
                <c:pt idx="13">
                  <c:v>-37.854526810728188</c:v>
                </c:pt>
                <c:pt idx="14">
                  <c:v>-40.006496423595905</c:v>
                </c:pt>
                <c:pt idx="15">
                  <c:v>-42.586278657057662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232-4241-9569-213C3D021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236632"/>
        <c:axId val="2103239768"/>
      </c:scatterChart>
      <c:valAx>
        <c:axId val="210323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239768"/>
        <c:crosses val="autoZero"/>
        <c:crossBetween val="midCat"/>
      </c:valAx>
      <c:valAx>
        <c:axId val="2103239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236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FM)'!$D$364:$D$384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FM)'!$H$364:$H$384</c:f>
              <c:numCache>
                <c:formatCode>General</c:formatCode>
                <c:ptCount val="21"/>
                <c:pt idx="0">
                  <c:v>0</c:v>
                </c:pt>
                <c:pt idx="1">
                  <c:v>-1.4528686236452093</c:v>
                </c:pt>
                <c:pt idx="2">
                  <c:v>9.6322458473341968</c:v>
                </c:pt>
                <c:pt idx="3">
                  <c:v>5.8391304586588255</c:v>
                </c:pt>
                <c:pt idx="4">
                  <c:v>4.006285973346535</c:v>
                </c:pt>
                <c:pt idx="5">
                  <c:v>4.006285973346535</c:v>
                </c:pt>
                <c:pt idx="6">
                  <c:v>-3.6732321996574502</c:v>
                </c:pt>
                <c:pt idx="7">
                  <c:v>2.3756213820721017</c:v>
                </c:pt>
                <c:pt idx="8">
                  <c:v>-13.120337155642826</c:v>
                </c:pt>
                <c:pt idx="9">
                  <c:v>21.291126233840394</c:v>
                </c:pt>
                <c:pt idx="10">
                  <c:v>98.31016415408746</c:v>
                </c:pt>
                <c:pt idx="11">
                  <c:v>92.778262015624023</c:v>
                </c:pt>
                <c:pt idx="12">
                  <c:v>92.778262015624023</c:v>
                </c:pt>
                <c:pt idx="13">
                  <c:v>77.590706375729383</c:v>
                </c:pt>
                <c:pt idx="14">
                  <c:v>87.339670154196099</c:v>
                </c:pt>
                <c:pt idx="15">
                  <c:v>52.069056621963547</c:v>
                </c:pt>
                <c:pt idx="16">
                  <c:v>42.942962205447976</c:v>
                </c:pt>
                <c:pt idx="17">
                  <c:v>30.825775358520737</c:v>
                </c:pt>
                <c:pt idx="18">
                  <c:v>5.8391304586588255</c:v>
                </c:pt>
                <c:pt idx="19">
                  <c:v>0</c:v>
                </c:pt>
                <c:pt idx="20">
                  <c:v>5.8391304586588255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20-426C-8ACA-90FB9DA20292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FM)'!$D$364:$D$384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FM)'!$I$364:$I$384</c:f>
              <c:numCache>
                <c:formatCode>General</c:formatCode>
                <c:ptCount val="21"/>
                <c:pt idx="0">
                  <c:v>0</c:v>
                </c:pt>
                <c:pt idx="1">
                  <c:v>-12.703436283609982</c:v>
                </c:pt>
                <c:pt idx="2">
                  <c:v>-0.34542408046890349</c:v>
                </c:pt>
                <c:pt idx="3">
                  <c:v>-12.703436283609982</c:v>
                </c:pt>
                <c:pt idx="4">
                  <c:v>-4.4074707097484289</c:v>
                </c:pt>
                <c:pt idx="5">
                  <c:v>-8.6499677674814706</c:v>
                </c:pt>
                <c:pt idx="6">
                  <c:v>-24.799118418009904</c:v>
                </c:pt>
                <c:pt idx="7">
                  <c:v>-37.577632569958773</c:v>
                </c:pt>
                <c:pt idx="8">
                  <c:v>-16.54032682094352</c:v>
                </c:pt>
                <c:pt idx="9">
                  <c:v>58.00480710226428</c:v>
                </c:pt>
                <c:pt idx="10">
                  <c:v>58.00480710226428</c:v>
                </c:pt>
                <c:pt idx="11">
                  <c:v>58.658171234124353</c:v>
                </c:pt>
                <c:pt idx="12">
                  <c:v>33.132031888877258</c:v>
                </c:pt>
                <c:pt idx="13">
                  <c:v>24.84473486008245</c:v>
                </c:pt>
                <c:pt idx="14">
                  <c:v>16.559885952435383</c:v>
                </c:pt>
                <c:pt idx="15">
                  <c:v>-4.4074707097484289</c:v>
                </c:pt>
                <c:pt idx="16">
                  <c:v>-24.799118418009904</c:v>
                </c:pt>
                <c:pt idx="17">
                  <c:v>-37.577632569958773</c:v>
                </c:pt>
                <c:pt idx="18">
                  <c:v>-33.563611747364227</c:v>
                </c:pt>
                <c:pt idx="19">
                  <c:v>-39.541975265579168</c:v>
                </c:pt>
                <c:pt idx="20">
                  <c:v>-41.277977373934682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20-426C-8ACA-90FB9DA20292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FM)'!$D$364:$D$384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FM)'!$J$364:$J$381</c:f>
              <c:numCache>
                <c:formatCode>General</c:formatCode>
                <c:ptCount val="18"/>
                <c:pt idx="0">
                  <c:v>0</c:v>
                </c:pt>
                <c:pt idx="1">
                  <c:v>-12.500000859374982</c:v>
                </c:pt>
                <c:pt idx="2">
                  <c:v>-37.500002578124928</c:v>
                </c:pt>
                <c:pt idx="3">
                  <c:v>-37.18827633786637</c:v>
                </c:pt>
                <c:pt idx="4">
                  <c:v>-31.250002148437439</c:v>
                </c:pt>
                <c:pt idx="5">
                  <c:v>-31.250002148437439</c:v>
                </c:pt>
                <c:pt idx="6">
                  <c:v>-43.75000300781241</c:v>
                </c:pt>
                <c:pt idx="7">
                  <c:v>-12.277072116341504</c:v>
                </c:pt>
                <c:pt idx="8">
                  <c:v>24.999994843750152</c:v>
                </c:pt>
                <c:pt idx="9">
                  <c:v>24.999994843750152</c:v>
                </c:pt>
                <c:pt idx="10">
                  <c:v>43.749996132812605</c:v>
                </c:pt>
                <c:pt idx="11">
                  <c:v>50.130147183432896</c:v>
                </c:pt>
                <c:pt idx="12">
                  <c:v>25.15614671387041</c:v>
                </c:pt>
                <c:pt idx="13">
                  <c:v>18.749994414062666</c:v>
                </c:pt>
                <c:pt idx="14">
                  <c:v>6.4336591739481364</c:v>
                </c:pt>
                <c:pt idx="15">
                  <c:v>-50.000003437499899</c:v>
                </c:pt>
                <c:pt idx="16">
                  <c:v>-49.610892199659617</c:v>
                </c:pt>
                <c:pt idx="17">
                  <c:v>-56.250003867187381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20-426C-8ACA-90FB9DA20292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FM)'!$D$364:$D$384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FM)'!$K$364:$K$384</c:f>
              <c:numCache>
                <c:formatCode>General</c:formatCode>
                <c:ptCount val="21"/>
                <c:pt idx="0">
                  <c:v>0</c:v>
                </c:pt>
                <c:pt idx="1">
                  <c:v>-8.8854352555433902</c:v>
                </c:pt>
                <c:pt idx="2">
                  <c:v>-9.4043936037532117</c:v>
                </c:pt>
                <c:pt idx="3">
                  <c:v>-14.68419405427251</c:v>
                </c:pt>
                <c:pt idx="4">
                  <c:v>-10.550395628279778</c:v>
                </c:pt>
                <c:pt idx="5">
                  <c:v>-11.96456131419079</c:v>
                </c:pt>
                <c:pt idx="6">
                  <c:v>-24.074117875159924</c:v>
                </c:pt>
                <c:pt idx="7">
                  <c:v>-15.82636110140939</c:v>
                </c:pt>
                <c:pt idx="8">
                  <c:v>-1.5535563776120647</c:v>
                </c:pt>
                <c:pt idx="9">
                  <c:v>34.765309393284944</c:v>
                </c:pt>
                <c:pt idx="10">
                  <c:v>66.688322463054774</c:v>
                </c:pt>
                <c:pt idx="11">
                  <c:v>67.188860144393757</c:v>
                </c:pt>
                <c:pt idx="12">
                  <c:v>50.3554802061239</c:v>
                </c:pt>
                <c:pt idx="13">
                  <c:v>40.395145216624833</c:v>
                </c:pt>
                <c:pt idx="14">
                  <c:v>36.777738426859877</c:v>
                </c:pt>
                <c:pt idx="15">
                  <c:v>-0.77947250842826088</c:v>
                </c:pt>
                <c:pt idx="16">
                  <c:v>-10.489016137407182</c:v>
                </c:pt>
                <c:pt idx="17">
                  <c:v>-21.000620359541806</c:v>
                </c:pt>
                <c:pt idx="18">
                  <c:v>-19.658161145714278</c:v>
                </c:pt>
                <c:pt idx="19">
                  <c:v>-19.770987632789584</c:v>
                </c:pt>
                <c:pt idx="20">
                  <c:v>-17.71942345763793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20-426C-8ACA-90FB9DA20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34392"/>
        <c:axId val="2103937528"/>
      </c:scatterChart>
      <c:valAx>
        <c:axId val="2103934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937528"/>
        <c:crosses val="autoZero"/>
        <c:crossBetween val="midCat"/>
      </c:valAx>
      <c:valAx>
        <c:axId val="2103937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34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FM)'!$D$385:$D$405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FM)'!$H$385:$H$405</c:f>
              <c:numCache>
                <c:formatCode>General</c:formatCode>
                <c:ptCount val="21"/>
                <c:pt idx="0">
                  <c:v>0</c:v>
                </c:pt>
                <c:pt idx="1">
                  <c:v>14.844197395336</c:v>
                </c:pt>
                <c:pt idx="2">
                  <c:v>57.342802123385141</c:v>
                </c:pt>
                <c:pt idx="3">
                  <c:v>102.81798431747484</c:v>
                </c:pt>
                <c:pt idx="4">
                  <c:v>139.3685453255741</c:v>
                </c:pt>
                <c:pt idx="5">
                  <c:v>167.62216949442589</c:v>
                </c:pt>
                <c:pt idx="6">
                  <c:v>172.12874625767483</c:v>
                </c:pt>
                <c:pt idx="7">
                  <c:v>163.24380166458914</c:v>
                </c:pt>
                <c:pt idx="8">
                  <c:v>128.9812925592316</c:v>
                </c:pt>
                <c:pt idx="9">
                  <c:v>92.424083740417373</c:v>
                </c:pt>
                <c:pt idx="10">
                  <c:v>25.202537846220928</c:v>
                </c:pt>
                <c:pt idx="11">
                  <c:v>4.4936288983404848</c:v>
                </c:pt>
                <c:pt idx="12">
                  <c:v>-16.819955854331425</c:v>
                </c:pt>
                <c:pt idx="13">
                  <c:v>-6.4224564016435721</c:v>
                </c:pt>
                <c:pt idx="14">
                  <c:v>4.4936288983404848</c:v>
                </c:pt>
                <c:pt idx="15">
                  <c:v>-21.845611793895547</c:v>
                </c:pt>
                <c:pt idx="16">
                  <c:v>0</c:v>
                </c:pt>
                <c:pt idx="17">
                  <c:v>-11.468435879318129</c:v>
                </c:pt>
                <c:pt idx="18">
                  <c:v>9.2975132254635717</c:v>
                </c:pt>
                <c:pt idx="19">
                  <c:v>3.9750511384052389</c:v>
                </c:pt>
                <c:pt idx="20">
                  <c:v>4.4936288983404848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CFF-4B9C-8F8A-9A470EA3C0B1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FM)'!$D$385:$D$405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FM)'!$I$385:$I$405</c:f>
              <c:numCache>
                <c:formatCode>General</c:formatCode>
                <c:ptCount val="21"/>
                <c:pt idx="0">
                  <c:v>0</c:v>
                </c:pt>
                <c:pt idx="1">
                  <c:v>16.578316417986283</c:v>
                </c:pt>
                <c:pt idx="2">
                  <c:v>70.96340270186559</c:v>
                </c:pt>
                <c:pt idx="3">
                  <c:v>88.858820622899671</c:v>
                </c:pt>
                <c:pt idx="4">
                  <c:v>100.96207665418456</c:v>
                </c:pt>
                <c:pt idx="5">
                  <c:v>99.480031118078728</c:v>
                </c:pt>
                <c:pt idx="6">
                  <c:v>87.439404324760986</c:v>
                </c:pt>
                <c:pt idx="7">
                  <c:v>107.07084815699446</c:v>
                </c:pt>
                <c:pt idx="8">
                  <c:v>105.92124331381055</c:v>
                </c:pt>
                <c:pt idx="9">
                  <c:v>54.84269557151007</c:v>
                </c:pt>
                <c:pt idx="10">
                  <c:v>7.4384743536805908</c:v>
                </c:pt>
                <c:pt idx="11">
                  <c:v>-24.323034083380179</c:v>
                </c:pt>
                <c:pt idx="12">
                  <c:v>-39.096811127966838</c:v>
                </c:pt>
                <c:pt idx="13">
                  <c:v>-53.457847592720121</c:v>
                </c:pt>
                <c:pt idx="14">
                  <c:v>-46.349854521244346</c:v>
                </c:pt>
                <c:pt idx="15">
                  <c:v>-36.240439708542752</c:v>
                </c:pt>
                <c:pt idx="16">
                  <c:v>-19.019364670362691</c:v>
                </c:pt>
                <c:pt idx="17">
                  <c:v>-32.620035927323478</c:v>
                </c:pt>
                <c:pt idx="18">
                  <c:v>-31.095908001412454</c:v>
                </c:pt>
                <c:pt idx="19">
                  <c:v>-37.890688970153498</c:v>
                </c:pt>
                <c:pt idx="20">
                  <c:v>-31.095908001412454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CFF-4B9C-8F8A-9A470EA3C0B1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FM)'!$D$385:$D$405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FM)'!$J$385:$J$405</c:f>
              <c:numCache>
                <c:formatCode>General</c:formatCode>
                <c:ptCount val="21"/>
                <c:pt idx="0">
                  <c:v>0</c:v>
                </c:pt>
                <c:pt idx="1">
                  <c:v>22.222224938271662</c:v>
                </c:pt>
                <c:pt idx="2">
                  <c:v>44.444449876543345</c:v>
                </c:pt>
                <c:pt idx="3">
                  <c:v>55.555562345679157</c:v>
                </c:pt>
                <c:pt idx="4">
                  <c:v>78.124666180548147</c:v>
                </c:pt>
                <c:pt idx="5">
                  <c:v>90.191593115368747</c:v>
                </c:pt>
                <c:pt idx="6">
                  <c:v>137.52843194507628</c:v>
                </c:pt>
                <c:pt idx="7">
                  <c:v>142.67033317045184</c:v>
                </c:pt>
                <c:pt idx="8">
                  <c:v>121.38732491971834</c:v>
                </c:pt>
                <c:pt idx="9">
                  <c:v>101.23079002735089</c:v>
                </c:pt>
                <c:pt idx="10">
                  <c:v>68.141628180925082</c:v>
                </c:pt>
                <c:pt idx="11">
                  <c:v>11.111112469135854</c:v>
                </c:pt>
                <c:pt idx="12">
                  <c:v>-44.444437654320836</c:v>
                </c:pt>
                <c:pt idx="13">
                  <c:v>-22.222224938271662</c:v>
                </c:pt>
                <c:pt idx="14">
                  <c:v>-21.432583809612971</c:v>
                </c:pt>
                <c:pt idx="15">
                  <c:v>-11.11111246913582</c:v>
                </c:pt>
                <c:pt idx="16">
                  <c:v>0</c:v>
                </c:pt>
                <c:pt idx="17">
                  <c:v>0.61538890256420675</c:v>
                </c:pt>
                <c:pt idx="18">
                  <c:v>0.61538890256420675</c:v>
                </c:pt>
                <c:pt idx="19">
                  <c:v>-11.11111246913582</c:v>
                </c:pt>
                <c:pt idx="20">
                  <c:v>22.726232727249606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CFF-4B9C-8F8A-9A470EA3C0B1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FM)'!$D$385:$D$405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FM)'!$K$385:$K$405</c:f>
              <c:numCache>
                <c:formatCode>General</c:formatCode>
                <c:ptCount val="21"/>
                <c:pt idx="0">
                  <c:v>0</c:v>
                </c:pt>
                <c:pt idx="1">
                  <c:v>17.881579583864649</c:v>
                </c:pt>
                <c:pt idx="2">
                  <c:v>57.583551567264692</c:v>
                </c:pt>
                <c:pt idx="3">
                  <c:v>82.41078909535122</c:v>
                </c:pt>
                <c:pt idx="4">
                  <c:v>106.15176272010227</c:v>
                </c:pt>
                <c:pt idx="5">
                  <c:v>119.09793124262444</c:v>
                </c:pt>
                <c:pt idx="6">
                  <c:v>132.36552750917068</c:v>
                </c:pt>
                <c:pt idx="7">
                  <c:v>137.66166099734514</c:v>
                </c:pt>
                <c:pt idx="8">
                  <c:v>118.76328693092016</c:v>
                </c:pt>
                <c:pt idx="9">
                  <c:v>82.83252311309279</c:v>
                </c:pt>
                <c:pt idx="10">
                  <c:v>33.594213460275533</c:v>
                </c:pt>
                <c:pt idx="11">
                  <c:v>-2.9060975719679463</c:v>
                </c:pt>
                <c:pt idx="12">
                  <c:v>-33.453734878873036</c:v>
                </c:pt>
                <c:pt idx="13">
                  <c:v>-27.367509644211783</c:v>
                </c:pt>
                <c:pt idx="14">
                  <c:v>-21.096269810838944</c:v>
                </c:pt>
                <c:pt idx="15">
                  <c:v>-23.065721323858039</c:v>
                </c:pt>
                <c:pt idx="16">
                  <c:v>-6.3397882234542307</c:v>
                </c:pt>
                <c:pt idx="17">
                  <c:v>-14.491027634692466</c:v>
                </c:pt>
                <c:pt idx="18">
                  <c:v>-7.0610019577948924</c:v>
                </c:pt>
                <c:pt idx="19">
                  <c:v>-15.008916766961358</c:v>
                </c:pt>
                <c:pt idx="20">
                  <c:v>-1.2920154586074541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CFF-4B9C-8F8A-9A470EA3C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972552"/>
        <c:axId val="2103975688"/>
      </c:scatterChart>
      <c:valAx>
        <c:axId val="2103972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975688"/>
        <c:crosses val="autoZero"/>
        <c:crossBetween val="midCat"/>
      </c:valAx>
      <c:valAx>
        <c:axId val="2103975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972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FM)'!$D$406:$D$422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FM)'!$H$406:$H$425</c:f>
              <c:numCache>
                <c:formatCode>General</c:formatCode>
                <c:ptCount val="20"/>
                <c:pt idx="3">
                  <c:v>0</c:v>
                </c:pt>
                <c:pt idx="4">
                  <c:v>15.153265830105056</c:v>
                </c:pt>
                <c:pt idx="5">
                  <c:v>15.153265830105056</c:v>
                </c:pt>
                <c:pt idx="6">
                  <c:v>4.8155598777694264</c:v>
                </c:pt>
                <c:pt idx="7">
                  <c:v>-36.322731306493829</c:v>
                </c:pt>
                <c:pt idx="8">
                  <c:v>-47.657606964285272</c:v>
                </c:pt>
                <c:pt idx="9">
                  <c:v>-52.601948496895787</c:v>
                </c:pt>
                <c:pt idx="10">
                  <c:v>-68.594566481636477</c:v>
                </c:pt>
                <c:pt idx="11">
                  <c:v>-68.594566481636477</c:v>
                </c:pt>
                <c:pt idx="12">
                  <c:v>-73.828800603310981</c:v>
                </c:pt>
                <c:pt idx="13">
                  <c:v>-73.828800603310981</c:v>
                </c:pt>
                <c:pt idx="14">
                  <c:v>-68.594566481636477</c:v>
                </c:pt>
                <c:pt idx="15">
                  <c:v>-83.44788108490728</c:v>
                </c:pt>
                <c:pt idx="16">
                  <c:v>-73.310513026799555</c:v>
                </c:pt>
                <c:pt idx="17">
                  <c:v>-83.44788108490728</c:v>
                </c:pt>
                <c:pt idx="18">
                  <c:v>-83.44788108490728</c:v>
                </c:pt>
                <c:pt idx="19">
                  <c:v>-78.418677353043279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B2-4CBC-8C50-917227660B1B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FM)'!$D$406:$D$422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FM)'!$I$406:$I$426</c:f>
              <c:numCache>
                <c:formatCode>General</c:formatCode>
                <c:ptCount val="21"/>
                <c:pt idx="4">
                  <c:v>0</c:v>
                </c:pt>
                <c:pt idx="5">
                  <c:v>0</c:v>
                </c:pt>
                <c:pt idx="6">
                  <c:v>-51.925982615307134</c:v>
                </c:pt>
                <c:pt idx="7">
                  <c:v>-57.312506471666502</c:v>
                </c:pt>
                <c:pt idx="8">
                  <c:v>-47.931670055155472</c:v>
                </c:pt>
                <c:pt idx="9">
                  <c:v>-61.126991036613568</c:v>
                </c:pt>
                <c:pt idx="10">
                  <c:v>-71.715730087580525</c:v>
                </c:pt>
                <c:pt idx="11">
                  <c:v>-62.287637672329666</c:v>
                </c:pt>
                <c:pt idx="12">
                  <c:v>-59.448251748046623</c:v>
                </c:pt>
                <c:pt idx="13">
                  <c:v>-57.836297124365423</c:v>
                </c:pt>
                <c:pt idx="14">
                  <c:v>-55.278643192569518</c:v>
                </c:pt>
                <c:pt idx="15">
                  <c:v>-81.143822502831398</c:v>
                </c:pt>
                <c:pt idx="16">
                  <c:v>-75.962991307653567</c:v>
                </c:pt>
                <c:pt idx="17">
                  <c:v>-70.185762128379679</c:v>
                </c:pt>
                <c:pt idx="18">
                  <c:v>-86.666665688888926</c:v>
                </c:pt>
                <c:pt idx="19">
                  <c:v>-66.666664222222295</c:v>
                </c:pt>
                <c:pt idx="20">
                  <c:v>-55.278643192569518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B2-4CBC-8C50-917227660B1B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FM)'!$D$406:$D$422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FM)'!$J$406:$J$422</c:f>
              <c:numCache>
                <c:formatCode>General</c:formatCode>
                <c:ptCount val="17"/>
                <c:pt idx="0">
                  <c:v>0</c:v>
                </c:pt>
                <c:pt idx="1">
                  <c:v>-4.3952366209956129</c:v>
                </c:pt>
                <c:pt idx="2">
                  <c:v>-21.553544135353398</c:v>
                </c:pt>
                <c:pt idx="3">
                  <c:v>-12.29420046811569</c:v>
                </c:pt>
                <c:pt idx="4">
                  <c:v>-0.681055639941619</c:v>
                </c:pt>
                <c:pt idx="5">
                  <c:v>9.5031983169619139</c:v>
                </c:pt>
                <c:pt idx="6">
                  <c:v>-18.999470794861384</c:v>
                </c:pt>
                <c:pt idx="7">
                  <c:v>-28.493900821984631</c:v>
                </c:pt>
                <c:pt idx="8">
                  <c:v>-36.540179337795088</c:v>
                </c:pt>
                <c:pt idx="9">
                  <c:v>-37.98263331056291</c:v>
                </c:pt>
                <c:pt idx="10">
                  <c:v>-23.3035024027334</c:v>
                </c:pt>
                <c:pt idx="11">
                  <c:v>-32.732721511419349</c:v>
                </c:pt>
                <c:pt idx="12">
                  <c:v>-60.776775767377053</c:v>
                </c:pt>
                <c:pt idx="13">
                  <c:v>-42.134496242880303</c:v>
                </c:pt>
                <c:pt idx="14">
                  <c:v>-45.767387407759074</c:v>
                </c:pt>
                <c:pt idx="15">
                  <c:v>-47.462575311100409</c:v>
                </c:pt>
                <c:pt idx="16">
                  <c:v>-37.98263331056291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B2-4CBC-8C50-917227660B1B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FM)'!$D$406:$D$422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FM)'!$K$406:$K$422</c:f>
              <c:numCache>
                <c:formatCode>General</c:formatCode>
                <c:ptCount val="17"/>
                <c:pt idx="0">
                  <c:v>0</c:v>
                </c:pt>
                <c:pt idx="1">
                  <c:v>-4.3952366209956129</c:v>
                </c:pt>
                <c:pt idx="2">
                  <c:v>-21.553544135353398</c:v>
                </c:pt>
                <c:pt idx="3">
                  <c:v>-6.1471002340578451</c:v>
                </c:pt>
                <c:pt idx="4">
                  <c:v>4.8240700633878122</c:v>
                </c:pt>
                <c:pt idx="5">
                  <c:v>8.2188213823556566</c:v>
                </c:pt>
                <c:pt idx="6">
                  <c:v>-22.036631177466365</c:v>
                </c:pt>
                <c:pt idx="7">
                  <c:v>-40.709712866714987</c:v>
                </c:pt>
                <c:pt idx="8">
                  <c:v>-44.043152119078606</c:v>
                </c:pt>
                <c:pt idx="9">
                  <c:v>-50.570524281357422</c:v>
                </c:pt>
                <c:pt idx="10">
                  <c:v>-54.537932990650141</c:v>
                </c:pt>
                <c:pt idx="11">
                  <c:v>-54.538308555128502</c:v>
                </c:pt>
                <c:pt idx="12">
                  <c:v>-64.684609372911552</c:v>
                </c:pt>
                <c:pt idx="13">
                  <c:v>-57.933197990185569</c:v>
                </c:pt>
                <c:pt idx="14">
                  <c:v>-56.546865693988359</c:v>
                </c:pt>
                <c:pt idx="15">
                  <c:v>-70.684759632946353</c:v>
                </c:pt>
                <c:pt idx="16">
                  <c:v>-62.418712548338675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0B2-4CBC-8C50-917227660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010008"/>
        <c:axId val="2104013144"/>
      </c:scatterChart>
      <c:valAx>
        <c:axId val="2104010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013144"/>
        <c:crosses val="autoZero"/>
        <c:crossBetween val="midCat"/>
      </c:valAx>
      <c:valAx>
        <c:axId val="2104013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10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FM)'!$D$427:$D$443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FM)'!$H$427:$H$443</c:f>
              <c:numCache>
                <c:formatCode>General</c:formatCode>
                <c:ptCount val="17"/>
                <c:pt idx="0">
                  <c:v>0</c:v>
                </c:pt>
                <c:pt idx="1">
                  <c:v>-2.7199180467480599</c:v>
                </c:pt>
                <c:pt idx="2">
                  <c:v>0</c:v>
                </c:pt>
                <c:pt idx="3">
                  <c:v>6.3817315052218326</c:v>
                </c:pt>
                <c:pt idx="4">
                  <c:v>-12.486938393160962</c:v>
                </c:pt>
                <c:pt idx="5">
                  <c:v>-53.147873177434811</c:v>
                </c:pt>
                <c:pt idx="6">
                  <c:v>-49.635473514891174</c:v>
                </c:pt>
                <c:pt idx="7">
                  <c:v>-62.388380449871676</c:v>
                </c:pt>
                <c:pt idx="8">
                  <c:v>-53.147873177434811</c:v>
                </c:pt>
                <c:pt idx="9">
                  <c:v>-55.827387730106516</c:v>
                </c:pt>
                <c:pt idx="10">
                  <c:v>-55.827387730106516</c:v>
                </c:pt>
                <c:pt idx="11">
                  <c:v>-46.809134247389082</c:v>
                </c:pt>
                <c:pt idx="12">
                  <c:v>-46.809134247389082</c:v>
                </c:pt>
                <c:pt idx="13">
                  <c:v>-59.274868296824856</c:v>
                </c:pt>
                <c:pt idx="14">
                  <c:v>-34.110221561575457</c:v>
                </c:pt>
                <c:pt idx="15">
                  <c:v>-62.388380449871676</c:v>
                </c:pt>
                <c:pt idx="16">
                  <c:v>-40.326090539013663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F0-41A1-8AEF-019FECFBF5E9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FM)'!$D$427:$D$443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FM)'!$I$427:$I$443</c:f>
              <c:numCache>
                <c:formatCode>General</c:formatCode>
                <c:ptCount val="17"/>
                <c:pt idx="0">
                  <c:v>0</c:v>
                </c:pt>
                <c:pt idx="1">
                  <c:v>12.483416993586838</c:v>
                </c:pt>
                <c:pt idx="2">
                  <c:v>26.260224924400966</c:v>
                </c:pt>
                <c:pt idx="3">
                  <c:v>37.426128184054775</c:v>
                </c:pt>
                <c:pt idx="4">
                  <c:v>47.481057117831149</c:v>
                </c:pt>
                <c:pt idx="5">
                  <c:v>7.5406230899127014</c:v>
                </c:pt>
                <c:pt idx="6">
                  <c:v>-19.385652759876248</c:v>
                </c:pt>
                <c:pt idx="7">
                  <c:v>-41.277980220553069</c:v>
                </c:pt>
                <c:pt idx="8">
                  <c:v>-41.277980220553069</c:v>
                </c:pt>
                <c:pt idx="9">
                  <c:v>-49.275803390255689</c:v>
                </c:pt>
                <c:pt idx="10">
                  <c:v>-49.275803390255689</c:v>
                </c:pt>
                <c:pt idx="11">
                  <c:v>-39.717731552929678</c:v>
                </c:pt>
                <c:pt idx="12">
                  <c:v>-47.477425668162667</c:v>
                </c:pt>
                <c:pt idx="13">
                  <c:v>-57.529850544601317</c:v>
                </c:pt>
                <c:pt idx="14">
                  <c:v>-53.647643894493527</c:v>
                </c:pt>
                <c:pt idx="15">
                  <c:v>-42.418323399911614</c:v>
                </c:pt>
                <c:pt idx="16">
                  <c:v>-60.776774448961504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F0-41A1-8AEF-019FECFBF5E9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FM)'!$D$427:$D$443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FM)'!$J$427:$J$443</c:f>
              <c:numCache>
                <c:formatCode>General</c:formatCode>
                <c:ptCount val="17"/>
                <c:pt idx="0">
                  <c:v>0</c:v>
                </c:pt>
                <c:pt idx="1">
                  <c:v>12.566571688129912</c:v>
                </c:pt>
                <c:pt idx="2">
                  <c:v>26.057174475471868</c:v>
                </c:pt>
                <c:pt idx="3">
                  <c:v>55.493028549912715</c:v>
                </c:pt>
                <c:pt idx="4">
                  <c:v>85.058309429384991</c:v>
                </c:pt>
                <c:pt idx="5">
                  <c:v>85.058309429384991</c:v>
                </c:pt>
                <c:pt idx="6">
                  <c:v>56.152370589809152</c:v>
                </c:pt>
                <c:pt idx="7">
                  <c:v>11.034980195432009</c:v>
                </c:pt>
                <c:pt idx="8">
                  <c:v>-10.480730864073461</c:v>
                </c:pt>
                <c:pt idx="9">
                  <c:v>-10.480730864073461</c:v>
                </c:pt>
                <c:pt idx="10">
                  <c:v>24.140889411682021</c:v>
                </c:pt>
                <c:pt idx="11">
                  <c:v>3.6987189413675736</c:v>
                </c:pt>
                <c:pt idx="12">
                  <c:v>-17.239410093433637</c:v>
                </c:pt>
                <c:pt idx="13">
                  <c:v>-18.490271869119891</c:v>
                </c:pt>
                <c:pt idx="14">
                  <c:v>-21.923819256927924</c:v>
                </c:pt>
                <c:pt idx="15">
                  <c:v>-10.480730864073461</c:v>
                </c:pt>
                <c:pt idx="16">
                  <c:v>-25.976679869711994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F0-41A1-8AEF-019FECFBF5E9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FM)'!$D$427:$D$443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'Shake Raw Data (Neo and FM)'!$K$427:$K$443</c:f>
              <c:numCache>
                <c:formatCode>General</c:formatCode>
                <c:ptCount val="17"/>
                <c:pt idx="0">
                  <c:v>0</c:v>
                </c:pt>
                <c:pt idx="1">
                  <c:v>7.4433568783228976</c:v>
                </c:pt>
                <c:pt idx="2">
                  <c:v>17.439133133290944</c:v>
                </c:pt>
                <c:pt idx="3">
                  <c:v>33.10029607972978</c:v>
                </c:pt>
                <c:pt idx="4">
                  <c:v>40.017476051351728</c:v>
                </c:pt>
                <c:pt idx="5">
                  <c:v>13.150353113954294</c:v>
                </c:pt>
                <c:pt idx="6">
                  <c:v>-4.2895852283194245</c:v>
                </c:pt>
                <c:pt idx="7">
                  <c:v>-30.877126824997578</c:v>
                </c:pt>
                <c:pt idx="8">
                  <c:v>-34.968861420687112</c:v>
                </c:pt>
                <c:pt idx="9">
                  <c:v>-38.527973994811887</c:v>
                </c:pt>
                <c:pt idx="10">
                  <c:v>-26.98743390289339</c:v>
                </c:pt>
                <c:pt idx="11">
                  <c:v>-27.609382286317061</c:v>
                </c:pt>
                <c:pt idx="12">
                  <c:v>-37.175323336328461</c:v>
                </c:pt>
                <c:pt idx="13">
                  <c:v>-45.098330236848682</c:v>
                </c:pt>
                <c:pt idx="14">
                  <c:v>-36.560561570998971</c:v>
                </c:pt>
                <c:pt idx="15">
                  <c:v>-38.429144904618916</c:v>
                </c:pt>
                <c:pt idx="16">
                  <c:v>-42.359848285895715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4F0-41A1-8AEF-019FECFBF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047528"/>
        <c:axId val="2104050664"/>
      </c:scatterChart>
      <c:valAx>
        <c:axId val="210404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050664"/>
        <c:crosses val="autoZero"/>
        <c:crossBetween val="midCat"/>
      </c:valAx>
      <c:valAx>
        <c:axId val="2104050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47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FM)'!$D$444:$D$464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FM)'!$H$444:$H$464</c:f>
              <c:numCache>
                <c:formatCode>General</c:formatCode>
                <c:ptCount val="21"/>
                <c:pt idx="0">
                  <c:v>0</c:v>
                </c:pt>
                <c:pt idx="1">
                  <c:v>10.113580406033297</c:v>
                </c:pt>
                <c:pt idx="2">
                  <c:v>10.113580406033297</c:v>
                </c:pt>
                <c:pt idx="3">
                  <c:v>10.113580406033297</c:v>
                </c:pt>
                <c:pt idx="4">
                  <c:v>65.075740767979369</c:v>
                </c:pt>
                <c:pt idx="5">
                  <c:v>115.05814179435249</c:v>
                </c:pt>
                <c:pt idx="6">
                  <c:v>165.04717164447467</c:v>
                </c:pt>
                <c:pt idx="7">
                  <c:v>215.03969423289871</c:v>
                </c:pt>
                <c:pt idx="8">
                  <c:v>117.08294613951571</c:v>
                </c:pt>
                <c:pt idx="9">
                  <c:v>25</c:v>
                </c:pt>
                <c:pt idx="10">
                  <c:v>-25</c:v>
                </c:pt>
                <c:pt idx="11">
                  <c:v>-25</c:v>
                </c:pt>
                <c:pt idx="12">
                  <c:v>-12.678750721299659</c:v>
                </c:pt>
                <c:pt idx="13">
                  <c:v>-14.853066402858328</c:v>
                </c:pt>
                <c:pt idx="14">
                  <c:v>-19.377416938009794</c:v>
                </c:pt>
                <c:pt idx="15">
                  <c:v>-9.86121776534603</c:v>
                </c:pt>
                <c:pt idx="16">
                  <c:v>-29.289316303856427</c:v>
                </c:pt>
                <c:pt idx="17">
                  <c:v>-14.853066402858328</c:v>
                </c:pt>
                <c:pt idx="18">
                  <c:v>-20.943061478589264</c:v>
                </c:pt>
                <c:pt idx="19">
                  <c:v>-18.605890724516904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48-4442-A193-6BB3B2F8E133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FM)'!$D$444:$D$464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FM)'!$I$444:$I$464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15.640738990142466</c:v>
                </c:pt>
                <c:pt idx="3">
                  <c:v>7.9666821851279712</c:v>
                </c:pt>
                <c:pt idx="4">
                  <c:v>30.995274907764991</c:v>
                </c:pt>
                <c:pt idx="5">
                  <c:v>24.034728861004172</c:v>
                </c:pt>
                <c:pt idx="6">
                  <c:v>54.61346762133126</c:v>
                </c:pt>
                <c:pt idx="7">
                  <c:v>92.922092416583197</c:v>
                </c:pt>
                <c:pt idx="8">
                  <c:v>92.307691656804749</c:v>
                </c:pt>
                <c:pt idx="9">
                  <c:v>38.675043251153184</c:v>
                </c:pt>
                <c:pt idx="10">
                  <c:v>-7.3723521942715031</c:v>
                </c:pt>
                <c:pt idx="11">
                  <c:v>7.9666821851279712</c:v>
                </c:pt>
                <c:pt idx="12">
                  <c:v>-22.693261958565202</c:v>
                </c:pt>
                <c:pt idx="13">
                  <c:v>2.6281876518740255</c:v>
                </c:pt>
                <c:pt idx="14">
                  <c:v>0.29541768776280009</c:v>
                </c:pt>
                <c:pt idx="15">
                  <c:v>0.29541768776280009</c:v>
                </c:pt>
                <c:pt idx="16">
                  <c:v>7.6923083431952533</c:v>
                </c:pt>
                <c:pt idx="17">
                  <c:v>7.9666821851279712</c:v>
                </c:pt>
                <c:pt idx="18">
                  <c:v>7.9666821851279712</c:v>
                </c:pt>
                <c:pt idx="19">
                  <c:v>16.405738209142505</c:v>
                </c:pt>
                <c:pt idx="20">
                  <c:v>8.7856575571437325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48-4442-A193-6BB3B2F8E133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FM)'!$D$444:$D$464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FM)'!$J$444:$J$464</c:f>
              <c:numCache>
                <c:formatCode>General</c:formatCode>
                <c:ptCount val="21"/>
                <c:pt idx="0">
                  <c:v>0</c:v>
                </c:pt>
                <c:pt idx="1">
                  <c:v>0.9569639769010152</c:v>
                </c:pt>
                <c:pt idx="2">
                  <c:v>0.9569639769010152</c:v>
                </c:pt>
                <c:pt idx="3">
                  <c:v>-7.8045522609517137</c:v>
                </c:pt>
                <c:pt idx="4">
                  <c:v>3.2174722774607423</c:v>
                </c:pt>
                <c:pt idx="5">
                  <c:v>58.841967029706012</c:v>
                </c:pt>
                <c:pt idx="6">
                  <c:v>78.885443066039485</c:v>
                </c:pt>
                <c:pt idx="7">
                  <c:v>94.639711023866454</c:v>
                </c:pt>
                <c:pt idx="8">
                  <c:v>37.700906973015933</c:v>
                </c:pt>
                <c:pt idx="9">
                  <c:v>-5.3345976607668604</c:v>
                </c:pt>
                <c:pt idx="10">
                  <c:v>-13.842714028918079</c:v>
                </c:pt>
                <c:pt idx="11">
                  <c:v>-27.675938780174171</c:v>
                </c:pt>
                <c:pt idx="12">
                  <c:v>-15.647259467959184</c:v>
                </c:pt>
                <c:pt idx="13">
                  <c:v>-7.8045522609517137</c:v>
                </c:pt>
                <c:pt idx="14">
                  <c:v>-10.55727505602494</c:v>
                </c:pt>
                <c:pt idx="15">
                  <c:v>-10.55727505602494</c:v>
                </c:pt>
                <c:pt idx="16">
                  <c:v>-3.1257721550074558</c:v>
                </c:pt>
                <c:pt idx="17">
                  <c:v>-16.564165185743562</c:v>
                </c:pt>
                <c:pt idx="18">
                  <c:v>-3.1257721550074558</c:v>
                </c:pt>
                <c:pt idx="19">
                  <c:v>-10.55727505602494</c:v>
                </c:pt>
                <c:pt idx="20">
                  <c:v>-10.55727505602494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48-4442-A193-6BB3B2F8E133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FM)'!$D$444:$D$464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FM)'!$K$444:$K$464</c:f>
              <c:numCache>
                <c:formatCode>General</c:formatCode>
                <c:ptCount val="21"/>
                <c:pt idx="0">
                  <c:v>0</c:v>
                </c:pt>
                <c:pt idx="1">
                  <c:v>3.6901814609781041</c:v>
                </c:pt>
                <c:pt idx="2">
                  <c:v>8.9037611243589261</c:v>
                </c:pt>
                <c:pt idx="3">
                  <c:v>3.4252367767365186</c:v>
                </c:pt>
                <c:pt idx="4">
                  <c:v>33.096162651068369</c:v>
                </c:pt>
                <c:pt idx="5">
                  <c:v>65.978279228354225</c:v>
                </c:pt>
                <c:pt idx="6">
                  <c:v>99.515360777281799</c:v>
                </c:pt>
                <c:pt idx="7">
                  <c:v>134.20049922444946</c:v>
                </c:pt>
                <c:pt idx="8">
                  <c:v>82.363848256445465</c:v>
                </c:pt>
                <c:pt idx="9">
                  <c:v>19.446815196795441</c:v>
                </c:pt>
                <c:pt idx="10">
                  <c:v>-15.405022074396527</c:v>
                </c:pt>
                <c:pt idx="11">
                  <c:v>-14.903085531682066</c:v>
                </c:pt>
                <c:pt idx="12">
                  <c:v>-17.006424049274681</c:v>
                </c:pt>
                <c:pt idx="13">
                  <c:v>-6.6764770039786718</c:v>
                </c:pt>
                <c:pt idx="14">
                  <c:v>-9.879758102090646</c:v>
                </c:pt>
                <c:pt idx="15">
                  <c:v>-6.707691711202723</c:v>
                </c:pt>
                <c:pt idx="16">
                  <c:v>-8.2409267052228774</c:v>
                </c:pt>
                <c:pt idx="17">
                  <c:v>-7.8168498011579723</c:v>
                </c:pt>
                <c:pt idx="18">
                  <c:v>-5.3673838161562495</c:v>
                </c:pt>
                <c:pt idx="19">
                  <c:v>-4.2524758571331125</c:v>
                </c:pt>
                <c:pt idx="20">
                  <c:v>-0.59053916629373582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48-4442-A193-6BB3B2F8E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085992"/>
        <c:axId val="2104089128"/>
      </c:scatterChart>
      <c:valAx>
        <c:axId val="2104085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089128"/>
        <c:crosses val="autoZero"/>
        <c:crossBetween val="midCat"/>
      </c:valAx>
      <c:valAx>
        <c:axId val="2104089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085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FM)'!$D$465:$D$483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FM)'!$H$465:$H$483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-0.22148103340448033</c:v>
                </c:pt>
                <c:pt idx="3">
                  <c:v>0.661530897917606</c:v>
                </c:pt>
                <c:pt idx="4">
                  <c:v>6.430420718841301</c:v>
                </c:pt>
                <c:pt idx="5">
                  <c:v>6.6380870840681894</c:v>
                </c:pt>
                <c:pt idx="6">
                  <c:v>14.829614580270079</c:v>
                </c:pt>
                <c:pt idx="7">
                  <c:v>13.862207319096086</c:v>
                </c:pt>
                <c:pt idx="8">
                  <c:v>39.848212796816895</c:v>
                </c:pt>
                <c:pt idx="9">
                  <c:v>112.9647441326624</c:v>
                </c:pt>
                <c:pt idx="10">
                  <c:v>132.9115444894145</c:v>
                </c:pt>
                <c:pt idx="11">
                  <c:v>107.17227864390595</c:v>
                </c:pt>
                <c:pt idx="12">
                  <c:v>86.371976184624259</c:v>
                </c:pt>
                <c:pt idx="13">
                  <c:v>39.848212796816895</c:v>
                </c:pt>
                <c:pt idx="14">
                  <c:v>6.430420718841301</c:v>
                </c:pt>
                <c:pt idx="15">
                  <c:v>-13.269822932978437</c:v>
                </c:pt>
                <c:pt idx="16">
                  <c:v>-19.076132358277263</c:v>
                </c:pt>
                <c:pt idx="17">
                  <c:v>-24.15665950786854</c:v>
                </c:pt>
                <c:pt idx="18">
                  <c:v>-19.076132358277263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6CA-4047-A8CA-C92A2B4CF3F3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FM)'!$D$465:$D$483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FM)'!$I$465:$I$483</c:f>
              <c:numCache>
                <c:formatCode>General</c:formatCode>
                <c:ptCount val="19"/>
                <c:pt idx="0">
                  <c:v>0</c:v>
                </c:pt>
                <c:pt idx="1">
                  <c:v>-13.997389784655546</c:v>
                </c:pt>
                <c:pt idx="2">
                  <c:v>-3.6156660982205269</c:v>
                </c:pt>
                <c:pt idx="3">
                  <c:v>4.6266930057431876</c:v>
                </c:pt>
                <c:pt idx="4">
                  <c:v>3.2031322584133326</c:v>
                </c:pt>
                <c:pt idx="5">
                  <c:v>3.2031322584133326</c:v>
                </c:pt>
                <c:pt idx="6">
                  <c:v>6.864956048231452</c:v>
                </c:pt>
                <c:pt idx="7">
                  <c:v>7.1414452747469825</c:v>
                </c:pt>
                <c:pt idx="8">
                  <c:v>65.160851305217676</c:v>
                </c:pt>
                <c:pt idx="9">
                  <c:v>75.748604988482995</c:v>
                </c:pt>
                <c:pt idx="10">
                  <c:v>97.169310812779841</c:v>
                </c:pt>
                <c:pt idx="11">
                  <c:v>78.918508785869108</c:v>
                </c:pt>
                <c:pt idx="12">
                  <c:v>44.525333930379475</c:v>
                </c:pt>
                <c:pt idx="13">
                  <c:v>-19.689948927846945</c:v>
                </c:pt>
                <c:pt idx="14">
                  <c:v>-27.430919577985858</c:v>
                </c:pt>
                <c:pt idx="15">
                  <c:v>-20.802844295340861</c:v>
                </c:pt>
                <c:pt idx="16">
                  <c:v>-19.689948927846945</c:v>
                </c:pt>
                <c:pt idx="17">
                  <c:v>-20.802844295340861</c:v>
                </c:pt>
                <c:pt idx="18">
                  <c:v>-39.921157078136048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6CA-4047-A8CA-C92A2B4CF3F3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FM)'!$D$465:$D$483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FM)'!$J$465:$J$483</c:f>
              <c:numCache>
                <c:formatCode>General</c:formatCode>
                <c:ptCount val="19"/>
                <c:pt idx="0">
                  <c:v>0</c:v>
                </c:pt>
                <c:pt idx="1">
                  <c:v>-13.94533574800365</c:v>
                </c:pt>
                <c:pt idx="2">
                  <c:v>-10.557281443315725</c:v>
                </c:pt>
                <c:pt idx="3">
                  <c:v>5.266715907911812</c:v>
                </c:pt>
                <c:pt idx="4">
                  <c:v>-3.2976133469923563</c:v>
                </c:pt>
                <c:pt idx="5">
                  <c:v>-1.9101295247470507</c:v>
                </c:pt>
                <c:pt idx="6">
                  <c:v>3.9750511384052389</c:v>
                </c:pt>
                <c:pt idx="7">
                  <c:v>51.568377868677914</c:v>
                </c:pt>
                <c:pt idx="8">
                  <c:v>42.752863269495208</c:v>
                </c:pt>
                <c:pt idx="9">
                  <c:v>41.421360159864484</c:v>
                </c:pt>
                <c:pt idx="10">
                  <c:v>37.349430524433799</c:v>
                </c:pt>
                <c:pt idx="11">
                  <c:v>3.9750511384052389</c:v>
                </c:pt>
                <c:pt idx="12">
                  <c:v>-25.022521278453258</c:v>
                </c:pt>
                <c:pt idx="13">
                  <c:v>-40.725103079481052</c:v>
                </c:pt>
                <c:pt idx="14">
                  <c:v>-32.216560440528255</c:v>
                </c:pt>
                <c:pt idx="15">
                  <c:v>-44.007722459240306</c:v>
                </c:pt>
                <c:pt idx="16">
                  <c:v>-40.725103079481052</c:v>
                </c:pt>
                <c:pt idx="17">
                  <c:v>-40.725103079481052</c:v>
                </c:pt>
                <c:pt idx="18">
                  <c:v>-40.725103079481052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6CA-4047-A8CA-C92A2B4CF3F3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FM)'!$D$465:$D$483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FM)'!$K$465:$K$483</c:f>
              <c:numCache>
                <c:formatCode>General</c:formatCode>
                <c:ptCount val="19"/>
                <c:pt idx="0">
                  <c:v>0</c:v>
                </c:pt>
                <c:pt idx="1">
                  <c:v>-9.3142418442197314</c:v>
                </c:pt>
                <c:pt idx="2">
                  <c:v>-4.7981428583135779</c:v>
                </c:pt>
                <c:pt idx="3">
                  <c:v>3.5183132705242017</c:v>
                </c:pt>
                <c:pt idx="4">
                  <c:v>2.1119798767540927</c:v>
                </c:pt>
                <c:pt idx="5">
                  <c:v>2.6436966059114906</c:v>
                </c:pt>
                <c:pt idx="6">
                  <c:v>8.5565405889689234</c:v>
                </c:pt>
                <c:pt idx="7">
                  <c:v>24.190676820840327</c:v>
                </c:pt>
                <c:pt idx="8">
                  <c:v>49.253975790509934</c:v>
                </c:pt>
                <c:pt idx="9">
                  <c:v>76.71156976033663</c:v>
                </c:pt>
                <c:pt idx="10">
                  <c:v>89.143428608876036</c:v>
                </c:pt>
                <c:pt idx="11">
                  <c:v>63.355279522726761</c:v>
                </c:pt>
                <c:pt idx="12">
                  <c:v>35.291596278850157</c:v>
                </c:pt>
                <c:pt idx="13">
                  <c:v>-6.8556130701703673</c:v>
                </c:pt>
                <c:pt idx="14">
                  <c:v>-17.739019766557604</c:v>
                </c:pt>
                <c:pt idx="15">
                  <c:v>-26.026796562519866</c:v>
                </c:pt>
                <c:pt idx="16">
                  <c:v>-26.497061455201749</c:v>
                </c:pt>
                <c:pt idx="17">
                  <c:v>-28.561535627563483</c:v>
                </c:pt>
                <c:pt idx="18">
                  <c:v>-33.240797505298126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6CA-4047-A8CA-C92A2B4CF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123576"/>
        <c:axId val="2104126712"/>
      </c:scatterChart>
      <c:valAx>
        <c:axId val="210412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126712"/>
        <c:crosses val="autoZero"/>
        <c:crossBetween val="midCat"/>
      </c:valAx>
      <c:valAx>
        <c:axId val="2104126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235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FM)'!$D$484:$D$503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FM)'!$H$484:$H$503</c:f>
              <c:numCache>
                <c:formatCode>General</c:formatCode>
                <c:ptCount val="20"/>
                <c:pt idx="0">
                  <c:v>0</c:v>
                </c:pt>
                <c:pt idx="1">
                  <c:v>16.247633081919144</c:v>
                </c:pt>
                <c:pt idx="2">
                  <c:v>19.684267705467917</c:v>
                </c:pt>
                <c:pt idx="3">
                  <c:v>16.247633081919144</c:v>
                </c:pt>
                <c:pt idx="4">
                  <c:v>23.572931254776041</c:v>
                </c:pt>
                <c:pt idx="5">
                  <c:v>41.898324564696779</c:v>
                </c:pt>
                <c:pt idx="6">
                  <c:v>55.962562030900088</c:v>
                </c:pt>
                <c:pt idx="7">
                  <c:v>81.584610096599903</c:v>
                </c:pt>
                <c:pt idx="8">
                  <c:v>81.584610096599903</c:v>
                </c:pt>
                <c:pt idx="9">
                  <c:v>23.572931254776041</c:v>
                </c:pt>
                <c:pt idx="10">
                  <c:v>-9.2076949517000521</c:v>
                </c:pt>
                <c:pt idx="11">
                  <c:v>-16.172635920686385</c:v>
                </c:pt>
                <c:pt idx="12">
                  <c:v>0</c:v>
                </c:pt>
                <c:pt idx="13">
                  <c:v>-0.67797945244016944</c:v>
                </c:pt>
                <c:pt idx="14">
                  <c:v>7.1750225311164595</c:v>
                </c:pt>
                <c:pt idx="15">
                  <c:v>-11.468440580765737</c:v>
                </c:pt>
                <c:pt idx="16">
                  <c:v>-0.67797945244016944</c:v>
                </c:pt>
                <c:pt idx="17">
                  <c:v>10.282193922071482</c:v>
                </c:pt>
                <c:pt idx="18">
                  <c:v>-0.67797945244016944</c:v>
                </c:pt>
                <c:pt idx="19">
                  <c:v>-4.1397410021308811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EE-434A-9C8C-25958350D90F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FM)'!$D$484:$D$503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FM)'!$I$484:$I$503</c:f>
              <c:numCache>
                <c:formatCode>General</c:formatCode>
                <c:ptCount val="20"/>
                <c:pt idx="0">
                  <c:v>0</c:v>
                </c:pt>
                <c:pt idx="1">
                  <c:v>-18.948510220629679</c:v>
                </c:pt>
                <c:pt idx="2">
                  <c:v>-15.855527808676095</c:v>
                </c:pt>
                <c:pt idx="3">
                  <c:v>-12.038490932308942</c:v>
                </c:pt>
                <c:pt idx="4">
                  <c:v>-12.038490932308942</c:v>
                </c:pt>
                <c:pt idx="5">
                  <c:v>-15.855527808676095</c:v>
                </c:pt>
                <c:pt idx="6">
                  <c:v>8.0686436412259468</c:v>
                </c:pt>
                <c:pt idx="7">
                  <c:v>27.009400565906017</c:v>
                </c:pt>
                <c:pt idx="8">
                  <c:v>45.992701939996806</c:v>
                </c:pt>
                <c:pt idx="9">
                  <c:v>-29.547857853609504</c:v>
                </c:pt>
                <c:pt idx="10">
                  <c:v>-27.003649030001597</c:v>
                </c:pt>
                <c:pt idx="11">
                  <c:v>-42.687946472372516</c:v>
                </c:pt>
                <c:pt idx="12">
                  <c:v>-33.272531829864313</c:v>
                </c:pt>
                <c:pt idx="13">
                  <c:v>-39.587793436407367</c:v>
                </c:pt>
                <c:pt idx="14">
                  <c:v>-38.391389386874998</c:v>
                </c:pt>
                <c:pt idx="15">
                  <c:v>-51.670229110365206</c:v>
                </c:pt>
                <c:pt idx="16">
                  <c:v>-51.670229110365206</c:v>
                </c:pt>
                <c:pt idx="17">
                  <c:v>-51.670229110365206</c:v>
                </c:pt>
                <c:pt idx="18">
                  <c:v>-50.182818019524397</c:v>
                </c:pt>
                <c:pt idx="19">
                  <c:v>-51.670229110365206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EE-434A-9C8C-25958350D90F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FM)'!$D$484:$D$503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FM)'!$J$484:$J$503</c:f>
              <c:numCache>
                <c:formatCode>General</c:formatCode>
                <c:ptCount val="20"/>
                <c:pt idx="0">
                  <c:v>0</c:v>
                </c:pt>
                <c:pt idx="1">
                  <c:v>-1.9419345309332758</c:v>
                </c:pt>
                <c:pt idx="2">
                  <c:v>12.318230051988222</c:v>
                </c:pt>
                <c:pt idx="3">
                  <c:v>9.8950520253721308</c:v>
                </c:pt>
                <c:pt idx="4">
                  <c:v>14.017545773943674</c:v>
                </c:pt>
                <c:pt idx="5">
                  <c:v>17.669678562880065</c:v>
                </c:pt>
                <c:pt idx="6">
                  <c:v>21.84480017859709</c:v>
                </c:pt>
                <c:pt idx="7">
                  <c:v>29.496062364649678</c:v>
                </c:pt>
                <c:pt idx="8">
                  <c:v>19.292787589586769</c:v>
                </c:pt>
                <c:pt idx="9">
                  <c:v>-31.499577771108044</c:v>
                </c:pt>
                <c:pt idx="10">
                  <c:v>-52.76898315146088</c:v>
                </c:pt>
                <c:pt idx="11">
                  <c:v>-62.789579894553249</c:v>
                </c:pt>
                <c:pt idx="12">
                  <c:v>-68.377221887288371</c:v>
                </c:pt>
                <c:pt idx="13">
                  <c:v>-52.76898315146088</c:v>
                </c:pt>
                <c:pt idx="14">
                  <c:v>-48.859171590097702</c:v>
                </c:pt>
                <c:pt idx="15">
                  <c:v>-60.776773812373307</c:v>
                </c:pt>
                <c:pt idx="16">
                  <c:v>-68.377221887288371</c:v>
                </c:pt>
                <c:pt idx="17">
                  <c:v>-56.147094068622309</c:v>
                </c:pt>
                <c:pt idx="18">
                  <c:v>-62.789579894553249</c:v>
                </c:pt>
                <c:pt idx="19">
                  <c:v>-56.147094068622309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EE-434A-9C8C-25958350D90F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FM)'!$D$484:$D$503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FM)'!$K$484:$K$503</c:f>
              <c:numCache>
                <c:formatCode>General</c:formatCode>
                <c:ptCount val="20"/>
                <c:pt idx="0">
                  <c:v>0</c:v>
                </c:pt>
                <c:pt idx="1">
                  <c:v>-1.5476038898812703</c:v>
                </c:pt>
                <c:pt idx="2">
                  <c:v>5.3823233162600141</c:v>
                </c:pt>
                <c:pt idx="3">
                  <c:v>4.7013980583274444</c:v>
                </c:pt>
                <c:pt idx="4">
                  <c:v>8.5173286988035901</c:v>
                </c:pt>
                <c:pt idx="5">
                  <c:v>14.57082510630025</c:v>
                </c:pt>
                <c:pt idx="6">
                  <c:v>28.625335283574373</c:v>
                </c:pt>
                <c:pt idx="7">
                  <c:v>46.030024342385197</c:v>
                </c:pt>
                <c:pt idx="8">
                  <c:v>48.956699875394492</c:v>
                </c:pt>
                <c:pt idx="9">
                  <c:v>-12.491501456647169</c:v>
                </c:pt>
                <c:pt idx="10">
                  <c:v>-29.660109044387507</c:v>
                </c:pt>
                <c:pt idx="11">
                  <c:v>-40.550054095870713</c:v>
                </c:pt>
                <c:pt idx="12">
                  <c:v>-33.8832512390509</c:v>
                </c:pt>
                <c:pt idx="13">
                  <c:v>-31.011585346769476</c:v>
                </c:pt>
                <c:pt idx="14">
                  <c:v>-26.691846148618747</c:v>
                </c:pt>
                <c:pt idx="15">
                  <c:v>-41.305147834501419</c:v>
                </c:pt>
                <c:pt idx="16">
                  <c:v>-40.241810150031249</c:v>
                </c:pt>
                <c:pt idx="17">
                  <c:v>-32.511709752305343</c:v>
                </c:pt>
                <c:pt idx="18">
                  <c:v>-37.883459122172603</c:v>
                </c:pt>
                <c:pt idx="19">
                  <c:v>-37.31902139370613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1EE-434A-9C8C-25958350D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162408"/>
        <c:axId val="2104165544"/>
      </c:scatterChart>
      <c:valAx>
        <c:axId val="2104162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165544"/>
        <c:crosses val="autoZero"/>
        <c:crossBetween val="midCat"/>
      </c:valAx>
      <c:valAx>
        <c:axId val="2104165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1624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FM)'!$D$504:$D$523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FM)'!$H$504:$H$523</c:f>
              <c:numCache>
                <c:formatCode>General</c:formatCode>
                <c:ptCount val="20"/>
                <c:pt idx="0">
                  <c:v>0</c:v>
                </c:pt>
                <c:pt idx="1">
                  <c:v>9.2089992330825599</c:v>
                </c:pt>
                <c:pt idx="2">
                  <c:v>9.2089992330825599</c:v>
                </c:pt>
                <c:pt idx="3">
                  <c:v>3.161049832051499</c:v>
                </c:pt>
                <c:pt idx="4">
                  <c:v>24.333089515074825</c:v>
                </c:pt>
                <c:pt idx="5">
                  <c:v>16.52459745774393</c:v>
                </c:pt>
                <c:pt idx="6">
                  <c:v>33.581574491792395</c:v>
                </c:pt>
                <c:pt idx="7">
                  <c:v>63.813506299764143</c:v>
                </c:pt>
                <c:pt idx="8">
                  <c:v>12.722768507899307</c:v>
                </c:pt>
                <c:pt idx="9">
                  <c:v>-22.77757472006471</c:v>
                </c:pt>
                <c:pt idx="10">
                  <c:v>-41.737697546057881</c:v>
                </c:pt>
                <c:pt idx="11">
                  <c:v>-56.632569361178774</c:v>
                </c:pt>
                <c:pt idx="12">
                  <c:v>-42.132703985214157</c:v>
                </c:pt>
                <c:pt idx="13">
                  <c:v>-41.737697546057881</c:v>
                </c:pt>
                <c:pt idx="14">
                  <c:v>-41.737697546057881</c:v>
                </c:pt>
                <c:pt idx="15">
                  <c:v>-39.421746929759927</c:v>
                </c:pt>
                <c:pt idx="16">
                  <c:v>-37.557364217840316</c:v>
                </c:pt>
                <c:pt idx="17">
                  <c:v>-32.271452418263394</c:v>
                </c:pt>
                <c:pt idx="18">
                  <c:v>-27.054119160226143</c:v>
                </c:pt>
                <c:pt idx="19">
                  <c:v>-9.1326203946399005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30D-49B7-AD84-4C4C711EB552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FM)'!$D$504:$D$523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FM)'!$I$504:$I$523</c:f>
              <c:numCache>
                <c:formatCode>General</c:formatCode>
                <c:ptCount val="20"/>
                <c:pt idx="0">
                  <c:v>0</c:v>
                </c:pt>
                <c:pt idx="1">
                  <c:v>6.0341660268890207</c:v>
                </c:pt>
                <c:pt idx="2">
                  <c:v>-5.8465877766170626</c:v>
                </c:pt>
                <c:pt idx="3">
                  <c:v>-11.468435879318129</c:v>
                </c:pt>
                <c:pt idx="4">
                  <c:v>6.0341660268890207</c:v>
                </c:pt>
                <c:pt idx="5">
                  <c:v>28.61003416667387</c:v>
                </c:pt>
                <c:pt idx="6">
                  <c:v>82.623528575436424</c:v>
                </c:pt>
                <c:pt idx="7">
                  <c:v>124.08975741394666</c:v>
                </c:pt>
                <c:pt idx="8">
                  <c:v>45.565073211239529</c:v>
                </c:pt>
                <c:pt idx="9">
                  <c:v>0</c:v>
                </c:pt>
                <c:pt idx="10">
                  <c:v>-24.305018700809143</c:v>
                </c:pt>
                <c:pt idx="11">
                  <c:v>-40.725103079481052</c:v>
                </c:pt>
                <c:pt idx="12">
                  <c:v>-50.68030476087575</c:v>
                </c:pt>
                <c:pt idx="13">
                  <c:v>-42.577901302332002</c:v>
                </c:pt>
                <c:pt idx="14">
                  <c:v>-40.725103079481052</c:v>
                </c:pt>
                <c:pt idx="15">
                  <c:v>-40.725103079481052</c:v>
                </c:pt>
                <c:pt idx="16">
                  <c:v>-44.007722459240306</c:v>
                </c:pt>
                <c:pt idx="17">
                  <c:v>-30.639994118871115</c:v>
                </c:pt>
                <c:pt idx="18">
                  <c:v>-24.305018700809143</c:v>
                </c:pt>
                <c:pt idx="19">
                  <c:v>-5.8465877766170626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30D-49B7-AD84-4C4C711EB552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FM)'!$D$504:$D$523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FM)'!$J$504:$J$523</c:f>
              <c:numCache>
                <c:formatCode>General</c:formatCode>
                <c:ptCount val="20"/>
                <c:pt idx="0">
                  <c:v>0</c:v>
                </c:pt>
                <c:pt idx="1">
                  <c:v>-3.1312146737970226</c:v>
                </c:pt>
                <c:pt idx="2">
                  <c:v>7.5887696096357482</c:v>
                </c:pt>
                <c:pt idx="3">
                  <c:v>30.855980293114339</c:v>
                </c:pt>
                <c:pt idx="4">
                  <c:v>77.694527796083719</c:v>
                </c:pt>
                <c:pt idx="5">
                  <c:v>63.229395879881501</c:v>
                </c:pt>
                <c:pt idx="6">
                  <c:v>96.196716362663423</c:v>
                </c:pt>
                <c:pt idx="7">
                  <c:v>104.40357930616781</c:v>
                </c:pt>
                <c:pt idx="8">
                  <c:v>26.057174475471868</c:v>
                </c:pt>
                <c:pt idx="9">
                  <c:v>-33.27628066489892</c:v>
                </c:pt>
                <c:pt idx="10">
                  <c:v>-39.749377923812702</c:v>
                </c:pt>
                <c:pt idx="11">
                  <c:v>-49.658699048038855</c:v>
                </c:pt>
                <c:pt idx="12">
                  <c:v>-57.800215884311356</c:v>
                </c:pt>
                <c:pt idx="13">
                  <c:v>-53.183537988273933</c:v>
                </c:pt>
                <c:pt idx="14">
                  <c:v>-51.742700931769214</c:v>
                </c:pt>
                <c:pt idx="15">
                  <c:v>-41.479429313091153</c:v>
                </c:pt>
                <c:pt idx="16">
                  <c:v>-10.864113507408145</c:v>
                </c:pt>
                <c:pt idx="17">
                  <c:v>4.6847824137584704</c:v>
                </c:pt>
                <c:pt idx="18">
                  <c:v>-7.4708498371399923</c:v>
                </c:pt>
                <c:pt idx="19">
                  <c:v>-14.79275461152978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30D-49B7-AD84-4C4C711EB552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FM)'!$D$504:$D$523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'Shake Raw Data (Neo and FM)'!$K$504:$K$523</c:f>
              <c:numCache>
                <c:formatCode>General</c:formatCode>
                <c:ptCount val="20"/>
                <c:pt idx="0">
                  <c:v>0</c:v>
                </c:pt>
                <c:pt idx="1">
                  <c:v>4.0373168620581863</c:v>
                </c:pt>
                <c:pt idx="2">
                  <c:v>3.6503936887004151</c:v>
                </c:pt>
                <c:pt idx="3">
                  <c:v>7.5161980819492369</c:v>
                </c:pt>
                <c:pt idx="4">
                  <c:v>36.020594446015856</c:v>
                </c:pt>
                <c:pt idx="5">
                  <c:v>36.121342501433098</c:v>
                </c:pt>
                <c:pt idx="6">
                  <c:v>70.800606476630747</c:v>
                </c:pt>
                <c:pt idx="7">
                  <c:v>97.435614339959542</c:v>
                </c:pt>
                <c:pt idx="8">
                  <c:v>28.115005398203568</c:v>
                </c:pt>
                <c:pt idx="9">
                  <c:v>-18.684618461654541</c:v>
                </c:pt>
                <c:pt idx="10">
                  <c:v>-35.264031390226577</c:v>
                </c:pt>
                <c:pt idx="11">
                  <c:v>-49.005457162899553</c:v>
                </c:pt>
                <c:pt idx="12">
                  <c:v>-50.204408210133749</c:v>
                </c:pt>
                <c:pt idx="13">
                  <c:v>-45.833045612221269</c:v>
                </c:pt>
                <c:pt idx="14">
                  <c:v>-44.735167185769377</c:v>
                </c:pt>
                <c:pt idx="15">
                  <c:v>-40.542093107444039</c:v>
                </c:pt>
                <c:pt idx="16">
                  <c:v>-30.809733394829589</c:v>
                </c:pt>
                <c:pt idx="17">
                  <c:v>-19.408888041125348</c:v>
                </c:pt>
                <c:pt idx="18">
                  <c:v>-19.609995899391759</c:v>
                </c:pt>
                <c:pt idx="19">
                  <c:v>-9.9239875942622486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30D-49B7-AD84-4C4C711EB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200920"/>
        <c:axId val="2104204056"/>
      </c:scatterChart>
      <c:valAx>
        <c:axId val="2104200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204056"/>
        <c:crosses val="autoZero"/>
        <c:crossBetween val="midCat"/>
      </c:valAx>
      <c:valAx>
        <c:axId val="2104204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00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FM)'!$D$524:$D$545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FM)'!$H$524:$H$545</c:f>
              <c:numCache>
                <c:formatCode>General</c:formatCode>
                <c:ptCount val="22"/>
                <c:pt idx="0">
                  <c:v>0</c:v>
                </c:pt>
                <c:pt idx="1">
                  <c:v>-5.1316739946145606</c:v>
                </c:pt>
                <c:pt idx="2">
                  <c:v>-7.8045581191813929</c:v>
                </c:pt>
                <c:pt idx="3">
                  <c:v>-9.4461496363664637</c:v>
                </c:pt>
                <c:pt idx="4">
                  <c:v>-4.8685150150270529</c:v>
                </c:pt>
                <c:pt idx="5">
                  <c:v>-10.000002333452374</c:v>
                </c:pt>
                <c:pt idx="6">
                  <c:v>7.9351614480689614</c:v>
                </c:pt>
                <c:pt idx="7">
                  <c:v>20.208148617892263</c:v>
                </c:pt>
                <c:pt idx="8">
                  <c:v>23.49088829631296</c:v>
                </c:pt>
                <c:pt idx="9">
                  <c:v>23.693167503688972</c:v>
                </c:pt>
                <c:pt idx="10">
                  <c:v>23.693167503688972</c:v>
                </c:pt>
                <c:pt idx="11">
                  <c:v>0.49875210856586971</c:v>
                </c:pt>
                <c:pt idx="12">
                  <c:v>-9.4461496363664637</c:v>
                </c:pt>
                <c:pt idx="13">
                  <c:v>-36.754449329743032</c:v>
                </c:pt>
                <c:pt idx="14">
                  <c:v>-27.198899668315313</c:v>
                </c:pt>
                <c:pt idx="15">
                  <c:v>-29.289322969797272</c:v>
                </c:pt>
                <c:pt idx="16">
                  <c:v>-29.999999222182549</c:v>
                </c:pt>
                <c:pt idx="17">
                  <c:v>-17.537885738149161</c:v>
                </c:pt>
                <c:pt idx="18">
                  <c:v>-14.853069893820924</c:v>
                </c:pt>
                <c:pt idx="19">
                  <c:v>-27.198899668315313</c:v>
                </c:pt>
                <c:pt idx="20">
                  <c:v>-19.999996888730188</c:v>
                </c:pt>
                <c:pt idx="21">
                  <c:v>-4.8685150150270529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9A-4BE1-AD63-48F5A0867E32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FM)'!$D$524:$D$545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FM)'!$I$524:$I$545</c:f>
              <c:numCache>
                <c:formatCode>General</c:formatCode>
                <c:ptCount val="22"/>
                <c:pt idx="0">
                  <c:v>0</c:v>
                </c:pt>
                <c:pt idx="1">
                  <c:v>8.308677811394638</c:v>
                </c:pt>
                <c:pt idx="2">
                  <c:v>-11.20464026359862</c:v>
                </c:pt>
                <c:pt idx="3">
                  <c:v>-5.1316662857766593</c:v>
                </c:pt>
                <c:pt idx="4">
                  <c:v>6.1566378895737239</c:v>
                </c:pt>
                <c:pt idx="5">
                  <c:v>44.781006436472673</c:v>
                </c:pt>
                <c:pt idx="6">
                  <c:v>56.155744219283513</c:v>
                </c:pt>
                <c:pt idx="7">
                  <c:v>57.015434572760796</c:v>
                </c:pt>
                <c:pt idx="8">
                  <c:v>64.199697789359874</c:v>
                </c:pt>
                <c:pt idx="9">
                  <c:v>26.491109344994257</c:v>
                </c:pt>
                <c:pt idx="10">
                  <c:v>23.568732454898633</c:v>
                </c:pt>
                <c:pt idx="11">
                  <c:v>20.415952355776291</c:v>
                </c:pt>
                <c:pt idx="12">
                  <c:v>-9.7013503972057435</c:v>
                </c:pt>
                <c:pt idx="13">
                  <c:v>-11.20464026359862</c:v>
                </c:pt>
                <c:pt idx="14">
                  <c:v>-17.258506069794976</c:v>
                </c:pt>
                <c:pt idx="15">
                  <c:v>-23.288747599540205</c:v>
                </c:pt>
                <c:pt idx="16">
                  <c:v>-15.647259467959184</c:v>
                </c:pt>
                <c:pt idx="17">
                  <c:v>-30.662475739580387</c:v>
                </c:pt>
                <c:pt idx="18">
                  <c:v>-19.377418793681546</c:v>
                </c:pt>
                <c:pt idx="19">
                  <c:v>-23.288747599540205</c:v>
                </c:pt>
                <c:pt idx="20">
                  <c:v>-31.499578747019687</c:v>
                </c:pt>
                <c:pt idx="21">
                  <c:v>-35.251963857517573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9A-4BE1-AD63-48F5A0867E32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FM)'!$D$524:$D$545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FM)'!$J$524:$J$545</c:f>
              <c:numCache>
                <c:formatCode>General</c:formatCode>
                <c:ptCount val="22"/>
                <c:pt idx="0">
                  <c:v>0</c:v>
                </c:pt>
                <c:pt idx="1">
                  <c:v>0.36696837525873605</c:v>
                </c:pt>
                <c:pt idx="2">
                  <c:v>0</c:v>
                </c:pt>
                <c:pt idx="3">
                  <c:v>15.04474127857045</c:v>
                </c:pt>
                <c:pt idx="4">
                  <c:v>6.0660188416401084</c:v>
                </c:pt>
                <c:pt idx="5">
                  <c:v>14.403827073144937</c:v>
                </c:pt>
                <c:pt idx="6">
                  <c:v>16.631642511963385</c:v>
                </c:pt>
                <c:pt idx="7">
                  <c:v>43.742007790991892</c:v>
                </c:pt>
                <c:pt idx="8">
                  <c:v>39.589733035105311</c:v>
                </c:pt>
                <c:pt idx="9">
                  <c:v>20.354864691435772</c:v>
                </c:pt>
                <c:pt idx="10">
                  <c:v>27.475484899588576</c:v>
                </c:pt>
                <c:pt idx="11">
                  <c:v>-12.55253505300219</c:v>
                </c:pt>
                <c:pt idx="12">
                  <c:v>-15.546744206205565</c:v>
                </c:pt>
                <c:pt idx="13">
                  <c:v>-30.866714124325544</c:v>
                </c:pt>
                <c:pt idx="14">
                  <c:v>-23.303505814286364</c:v>
                </c:pt>
                <c:pt idx="15">
                  <c:v>-10.475110149465216</c:v>
                </c:pt>
                <c:pt idx="16">
                  <c:v>-15.546744206205565</c:v>
                </c:pt>
                <c:pt idx="17">
                  <c:v>-7.6451854890489006</c:v>
                </c:pt>
                <c:pt idx="18">
                  <c:v>-15.546744206205565</c:v>
                </c:pt>
                <c:pt idx="19">
                  <c:v>15.04474127857045</c:v>
                </c:pt>
                <c:pt idx="20">
                  <c:v>16.631642511963385</c:v>
                </c:pt>
                <c:pt idx="21">
                  <c:v>24.852847143546676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9A-4BE1-AD63-48F5A0867E32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FM)'!$D$524:$D$545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FM)'!$K$524:$K$545</c:f>
              <c:numCache>
                <c:formatCode>General</c:formatCode>
                <c:ptCount val="22"/>
                <c:pt idx="0">
                  <c:v>0</c:v>
                </c:pt>
                <c:pt idx="1">
                  <c:v>1.1813240640129379</c:v>
                </c:pt>
                <c:pt idx="2">
                  <c:v>-6.3363994609266712</c:v>
                </c:pt>
                <c:pt idx="3">
                  <c:v>0.15564178547577553</c:v>
                </c:pt>
                <c:pt idx="4">
                  <c:v>2.4513805720622597</c:v>
                </c:pt>
                <c:pt idx="5">
                  <c:v>16.394943725388412</c:v>
                </c:pt>
                <c:pt idx="6">
                  <c:v>26.90751605977195</c:v>
                </c:pt>
                <c:pt idx="7">
                  <c:v>40.321863660548317</c:v>
                </c:pt>
                <c:pt idx="8">
                  <c:v>42.426773040259384</c:v>
                </c:pt>
                <c:pt idx="9">
                  <c:v>23.513047180039667</c:v>
                </c:pt>
                <c:pt idx="10">
                  <c:v>24.912461619392062</c:v>
                </c:pt>
                <c:pt idx="11">
                  <c:v>2.7873898037799907</c:v>
                </c:pt>
                <c:pt idx="12">
                  <c:v>-11.564748079925925</c:v>
                </c:pt>
                <c:pt idx="13">
                  <c:v>-26.275267905889066</c:v>
                </c:pt>
                <c:pt idx="14">
                  <c:v>-22.586970517465549</c:v>
                </c:pt>
                <c:pt idx="15">
                  <c:v>-21.017726906267566</c:v>
                </c:pt>
                <c:pt idx="16">
                  <c:v>-20.3980009654491</c:v>
                </c:pt>
                <c:pt idx="17">
                  <c:v>-18.615182322259482</c:v>
                </c:pt>
                <c:pt idx="18">
                  <c:v>-16.592410964569346</c:v>
                </c:pt>
                <c:pt idx="19">
                  <c:v>-11.814301996428357</c:v>
                </c:pt>
                <c:pt idx="20">
                  <c:v>-11.622644374595497</c:v>
                </c:pt>
                <c:pt idx="21">
                  <c:v>-5.0892105763326496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9A-4BE1-AD63-48F5A086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239400"/>
        <c:axId val="2104242536"/>
      </c:scatterChart>
      <c:valAx>
        <c:axId val="2104239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242536"/>
        <c:crosses val="autoZero"/>
        <c:crossBetween val="midCat"/>
      </c:valAx>
      <c:valAx>
        <c:axId val="2104242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239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90466553830301"/>
          <c:y val="9.1666393263342097E-2"/>
          <c:w val="0.70817812201045005"/>
          <c:h val="0.705605314960629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3175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'Shake Amplitude'!$D$24:$D$26</c:f>
                <c:numCache>
                  <c:formatCode>General</c:formatCode>
                  <c:ptCount val="3"/>
                  <c:pt idx="0">
                    <c:v>10.744482713125826</c:v>
                  </c:pt>
                  <c:pt idx="1">
                    <c:v>9.772974141344335</c:v>
                  </c:pt>
                  <c:pt idx="2">
                    <c:v>8.4117980864055308</c:v>
                  </c:pt>
                </c:numCache>
              </c:numRef>
            </c:plus>
            <c:minus>
              <c:numRef>
                <c:f>'Shake Amplitude'!$D$24:$D$26</c:f>
                <c:numCache>
                  <c:formatCode>General</c:formatCode>
                  <c:ptCount val="3"/>
                  <c:pt idx="0">
                    <c:v>10.744482713125826</c:v>
                  </c:pt>
                  <c:pt idx="1">
                    <c:v>9.772974141344335</c:v>
                  </c:pt>
                  <c:pt idx="2">
                    <c:v>8.4117980864055308</c:v>
                  </c:pt>
                </c:numCache>
              </c:numRef>
            </c:minus>
          </c:errBars>
          <c:cat>
            <c:strRef>
              <c:f>'Shake Amplitude'!$B$24:$B$26</c:f>
              <c:strCache>
                <c:ptCount val="3"/>
                <c:pt idx="0">
                  <c:v>Control</c:v>
                </c:pt>
                <c:pt idx="1">
                  <c:v>Neomycin</c:v>
                </c:pt>
                <c:pt idx="2">
                  <c:v>FM1-43</c:v>
                </c:pt>
              </c:strCache>
            </c:strRef>
          </c:cat>
          <c:val>
            <c:numRef>
              <c:f>'Shake Amplitude'!$C$24:$C$26</c:f>
              <c:numCache>
                <c:formatCode>General</c:formatCode>
                <c:ptCount val="3"/>
                <c:pt idx="0">
                  <c:v>130.83170234039781</c:v>
                </c:pt>
                <c:pt idx="1">
                  <c:v>64.446924577451099</c:v>
                </c:pt>
                <c:pt idx="2">
                  <c:v>75.189588800838692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B-4B24-A3F2-ED1B93821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4312136"/>
        <c:axId val="2104318968"/>
      </c:barChart>
      <c:catAx>
        <c:axId val="210431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Treatment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04318968"/>
        <c:crosses val="autoZero"/>
        <c:auto val="1"/>
        <c:lblAlgn val="ctr"/>
        <c:lblOffset val="100"/>
        <c:noMultiLvlLbl val="0"/>
      </c:catAx>
      <c:valAx>
        <c:axId val="2104318968"/>
        <c:scaling>
          <c:orientation val="minMax"/>
        </c:scaling>
        <c:delete val="0"/>
        <c:axPos val="l"/>
        <c:title>
          <c:tx>
            <c:rich>
              <a:bodyPr anchor="b" anchorCtr="0"/>
              <a:lstStyle/>
              <a:p>
                <a:pPr>
                  <a:defRPr sz="1800"/>
                </a:pPr>
                <a:r>
                  <a:rPr lang="en-US" sz="1800"/>
                  <a:t>Greatest % change from starting canal diameter</a:t>
                </a:r>
              </a:p>
            </c:rich>
          </c:tx>
          <c:layout>
            <c:manualLayout>
              <c:xMode val="edge"/>
              <c:yMode val="edge"/>
              <c:x val="3.3182905291044201E-2"/>
              <c:y val="0.1312587489063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04312136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FM)'!$D$41:$D$62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FM)'!$H$41:$H$62</c:f>
              <c:numCache>
                <c:formatCode>General</c:formatCode>
                <c:ptCount val="22"/>
                <c:pt idx="0">
                  <c:v>0</c:v>
                </c:pt>
                <c:pt idx="1">
                  <c:v>-12.927047211190491</c:v>
                </c:pt>
                <c:pt idx="2">
                  <c:v>-5.3731162238588759</c:v>
                </c:pt>
                <c:pt idx="3">
                  <c:v>2.2619898168350083</c:v>
                </c:pt>
                <c:pt idx="4">
                  <c:v>20.185037858273414</c:v>
                </c:pt>
                <c:pt idx="5">
                  <c:v>20.185037858273414</c:v>
                </c:pt>
                <c:pt idx="6">
                  <c:v>12.604339023590727</c:v>
                </c:pt>
                <c:pt idx="7">
                  <c:v>12.604339023590727</c:v>
                </c:pt>
                <c:pt idx="8">
                  <c:v>22.340996763491571</c:v>
                </c:pt>
                <c:pt idx="9">
                  <c:v>25.50550768468436</c:v>
                </c:pt>
                <c:pt idx="10">
                  <c:v>-10.703555072489291</c:v>
                </c:pt>
                <c:pt idx="11">
                  <c:v>12.604339023590727</c:v>
                </c:pt>
                <c:pt idx="12">
                  <c:v>56.972997556033292</c:v>
                </c:pt>
                <c:pt idx="13">
                  <c:v>46.416896861260916</c:v>
                </c:pt>
                <c:pt idx="14">
                  <c:v>15.752718092592577</c:v>
                </c:pt>
                <c:pt idx="15">
                  <c:v>-2.6494833094023451</c:v>
                </c:pt>
                <c:pt idx="16">
                  <c:v>-26.791556015855811</c:v>
                </c:pt>
                <c:pt idx="17">
                  <c:v>-7.8222853267553845</c:v>
                </c:pt>
                <c:pt idx="18">
                  <c:v>-41.143799899580543</c:v>
                </c:pt>
                <c:pt idx="19">
                  <c:v>-50.823782725471986</c:v>
                </c:pt>
                <c:pt idx="20">
                  <c:v>-59.577393494648298</c:v>
                </c:pt>
                <c:pt idx="21">
                  <c:v>-58.776874785345882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2A-46A8-BD76-52D01A0A66C7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FM)'!$D$41:$D$62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FM)'!$I$41:$I$62</c:f>
              <c:numCache>
                <c:formatCode>General</c:formatCode>
                <c:ptCount val="22"/>
                <c:pt idx="0">
                  <c:v>0</c:v>
                </c:pt>
                <c:pt idx="1">
                  <c:v>3.2031360642663875</c:v>
                </c:pt>
                <c:pt idx="2">
                  <c:v>-15.559622011827257</c:v>
                </c:pt>
                <c:pt idx="3">
                  <c:v>-12.125695540826353</c:v>
                </c:pt>
                <c:pt idx="4">
                  <c:v>0</c:v>
                </c:pt>
                <c:pt idx="5">
                  <c:v>-5.0070084344730486</c:v>
                </c:pt>
                <c:pt idx="6">
                  <c:v>0</c:v>
                </c:pt>
                <c:pt idx="7">
                  <c:v>-3.6156605288692134</c:v>
                </c:pt>
                <c:pt idx="8">
                  <c:v>-2.6991462496065322</c:v>
                </c:pt>
                <c:pt idx="9">
                  <c:v>-14.861758203715535</c:v>
                </c:pt>
                <c:pt idx="10">
                  <c:v>-19.139245659464454</c:v>
                </c:pt>
                <c:pt idx="11">
                  <c:v>-24.239556289841836</c:v>
                </c:pt>
                <c:pt idx="12">
                  <c:v>3.2031360642663875</c:v>
                </c:pt>
                <c:pt idx="13">
                  <c:v>24.034733019840981</c:v>
                </c:pt>
                <c:pt idx="14">
                  <c:v>39.419758944796079</c:v>
                </c:pt>
                <c:pt idx="15">
                  <c:v>17.165737284494465</c:v>
                </c:pt>
                <c:pt idx="16">
                  <c:v>5.0500037903643102</c:v>
                </c:pt>
                <c:pt idx="17">
                  <c:v>3.2031360642663875</c:v>
                </c:pt>
                <c:pt idx="18">
                  <c:v>-12.125695540826353</c:v>
                </c:pt>
                <c:pt idx="19">
                  <c:v>-22.121320018454615</c:v>
                </c:pt>
                <c:pt idx="20">
                  <c:v>-31.845982809157157</c:v>
                </c:pt>
                <c:pt idx="21">
                  <c:v>-34.276895716158371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2A-46A8-BD76-52D01A0A66C7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FM)'!$D$41:$D$62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FM)'!$J$41:$J$62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-11.252576505088241</c:v>
                </c:pt>
                <c:pt idx="3">
                  <c:v>13.277790476986784</c:v>
                </c:pt>
                <c:pt idx="4">
                  <c:v>-13.269822571296974</c:v>
                </c:pt>
                <c:pt idx="5">
                  <c:v>-3.1468570906444615</c:v>
                </c:pt>
                <c:pt idx="6">
                  <c:v>1.7545224849641938</c:v>
                </c:pt>
                <c:pt idx="7">
                  <c:v>9.7059646189804347</c:v>
                </c:pt>
                <c:pt idx="8">
                  <c:v>9.7059646189804347</c:v>
                </c:pt>
                <c:pt idx="9">
                  <c:v>-3.1468570906444615</c:v>
                </c:pt>
                <c:pt idx="10">
                  <c:v>1.7545224849641938</c:v>
                </c:pt>
                <c:pt idx="11">
                  <c:v>13.277790476986784</c:v>
                </c:pt>
                <c:pt idx="12">
                  <c:v>13.277790476986784</c:v>
                </c:pt>
                <c:pt idx="13">
                  <c:v>89.31642509252859</c:v>
                </c:pt>
                <c:pt idx="14">
                  <c:v>53.138263135221877</c:v>
                </c:pt>
                <c:pt idx="15">
                  <c:v>56.567153043496774</c:v>
                </c:pt>
                <c:pt idx="16">
                  <c:v>48.741024335329207</c:v>
                </c:pt>
                <c:pt idx="17">
                  <c:v>35.672696646618938</c:v>
                </c:pt>
                <c:pt idx="18">
                  <c:v>-19.076128578818473</c:v>
                </c:pt>
                <c:pt idx="19">
                  <c:v>-11.252576505088241</c:v>
                </c:pt>
                <c:pt idx="20">
                  <c:v>5.1757859692217245</c:v>
                </c:pt>
                <c:pt idx="21">
                  <c:v>-11.252576505088241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2A-46A8-BD76-52D01A0A66C7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FM)'!$D$41:$D$62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FM)'!$K$41:$K$62</c:f>
              <c:numCache>
                <c:formatCode>General</c:formatCode>
                <c:ptCount val="22"/>
                <c:pt idx="0">
                  <c:v>0</c:v>
                </c:pt>
                <c:pt idx="1">
                  <c:v>-3.2413037156413673</c:v>
                </c:pt>
                <c:pt idx="2">
                  <c:v>-10.728438246924791</c:v>
                </c:pt>
                <c:pt idx="3">
                  <c:v>1.1380282509984798</c:v>
                </c:pt>
                <c:pt idx="4">
                  <c:v>2.3050717623254804</c:v>
                </c:pt>
                <c:pt idx="5">
                  <c:v>4.0103907777186345</c:v>
                </c:pt>
                <c:pt idx="6">
                  <c:v>4.7862871695183067</c:v>
                </c:pt>
                <c:pt idx="7">
                  <c:v>6.2315477045673164</c:v>
                </c:pt>
                <c:pt idx="8">
                  <c:v>9.7826050442884913</c:v>
                </c:pt>
                <c:pt idx="9">
                  <c:v>2.4989641301081211</c:v>
                </c:pt>
                <c:pt idx="10">
                  <c:v>-9.3627594156631826</c:v>
                </c:pt>
                <c:pt idx="11">
                  <c:v>0.54752440357855825</c:v>
                </c:pt>
                <c:pt idx="12">
                  <c:v>24.484641365762155</c:v>
                </c:pt>
                <c:pt idx="13">
                  <c:v>53.256018324543497</c:v>
                </c:pt>
                <c:pt idx="14">
                  <c:v>36.103580057536846</c:v>
                </c:pt>
                <c:pt idx="15">
                  <c:v>23.6944690061963</c:v>
                </c:pt>
                <c:pt idx="16">
                  <c:v>8.9998240366125692</c:v>
                </c:pt>
                <c:pt idx="17">
                  <c:v>10.351182461376647</c:v>
                </c:pt>
                <c:pt idx="18">
                  <c:v>-24.115208006408455</c:v>
                </c:pt>
                <c:pt idx="19">
                  <c:v>-28.065893083004948</c:v>
                </c:pt>
                <c:pt idx="20">
                  <c:v>-28.749196778194577</c:v>
                </c:pt>
                <c:pt idx="21">
                  <c:v>-34.768782335530837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2A-46A8-BD76-52D01A0A6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274552"/>
        <c:axId val="2103277688"/>
      </c:scatterChart>
      <c:valAx>
        <c:axId val="210327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277688"/>
        <c:crosses val="autoZero"/>
        <c:crossBetween val="midCat"/>
      </c:valAx>
      <c:valAx>
        <c:axId val="2103277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274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120754605487"/>
          <c:y val="0.10054347826087"/>
          <c:w val="0.79346648742077996"/>
          <c:h val="0.7173913043478260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'Shake averages'!$AP$12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23"/>
                <c:pt idx="0">
                  <c:v>2.4800084300073211</c:v>
                </c:pt>
                <c:pt idx="1">
                  <c:v>1.7138811679414121</c:v>
                </c:pt>
                <c:pt idx="2">
                  <c:v>4.6557569723945784</c:v>
                </c:pt>
                <c:pt idx="3">
                  <c:v>9.1339084641496981</c:v>
                </c:pt>
                <c:pt idx="4">
                  <c:v>13.16393352147637</c:v>
                </c:pt>
                <c:pt idx="5">
                  <c:v>12.776139842545961</c:v>
                </c:pt>
                <c:pt idx="6">
                  <c:v>11.04546140076074</c:v>
                </c:pt>
                <c:pt idx="7">
                  <c:v>10.798762449536159</c:v>
                </c:pt>
                <c:pt idx="8">
                  <c:v>9.2487143472471303</c:v>
                </c:pt>
                <c:pt idx="9">
                  <c:v>12.00629814437907</c:v>
                </c:pt>
                <c:pt idx="10">
                  <c:v>16.035978471095461</c:v>
                </c:pt>
                <c:pt idx="11">
                  <c:v>14.838145384392609</c:v>
                </c:pt>
                <c:pt idx="12">
                  <c:v>10.175290165611051</c:v>
                </c:pt>
                <c:pt idx="13">
                  <c:v>6.7234607236531181</c:v>
                </c:pt>
                <c:pt idx="14">
                  <c:v>4.9554809573259169</c:v>
                </c:pt>
                <c:pt idx="15">
                  <c:v>5.5511316308386487</c:v>
                </c:pt>
                <c:pt idx="16">
                  <c:v>4.4134733110694802</c:v>
                </c:pt>
                <c:pt idx="17">
                  <c:v>4.5451174579026148</c:v>
                </c:pt>
                <c:pt idx="18">
                  <c:v>2.8180942140410319</c:v>
                </c:pt>
                <c:pt idx="19">
                  <c:v>2.52313289451839</c:v>
                </c:pt>
                <c:pt idx="20">
                  <c:v>2.2277633029692279</c:v>
                </c:pt>
                <c:pt idx="21">
                  <c:v>5.9796653397096469</c:v>
                </c:pt>
                <c:pt idx="22">
                  <c:v>9.5879972371386692</c:v>
                </c:pt>
              </c:numLit>
            </c:plus>
            <c:minus>
              <c:numLit>
                <c:formatCode>General</c:formatCode>
                <c:ptCount val="23"/>
                <c:pt idx="0">
                  <c:v>2.4800084300073211</c:v>
                </c:pt>
                <c:pt idx="1">
                  <c:v>1.7138811679414121</c:v>
                </c:pt>
                <c:pt idx="2">
                  <c:v>4.6557569723945784</c:v>
                </c:pt>
                <c:pt idx="3">
                  <c:v>9.1339084641496981</c:v>
                </c:pt>
                <c:pt idx="4">
                  <c:v>13.16393352147637</c:v>
                </c:pt>
                <c:pt idx="5">
                  <c:v>12.776139842545961</c:v>
                </c:pt>
                <c:pt idx="6">
                  <c:v>11.04546140076074</c:v>
                </c:pt>
                <c:pt idx="7">
                  <c:v>10.798762449536159</c:v>
                </c:pt>
                <c:pt idx="8">
                  <c:v>9.2487143472471303</c:v>
                </c:pt>
                <c:pt idx="9">
                  <c:v>12.00629814437907</c:v>
                </c:pt>
                <c:pt idx="10">
                  <c:v>16.035978471095461</c:v>
                </c:pt>
                <c:pt idx="11">
                  <c:v>14.838145384392609</c:v>
                </c:pt>
                <c:pt idx="12">
                  <c:v>10.175290165611051</c:v>
                </c:pt>
                <c:pt idx="13">
                  <c:v>6.7234607236531181</c:v>
                </c:pt>
                <c:pt idx="14">
                  <c:v>4.9554809573259169</c:v>
                </c:pt>
                <c:pt idx="15">
                  <c:v>5.5511316308386487</c:v>
                </c:pt>
                <c:pt idx="16">
                  <c:v>4.4134733110694802</c:v>
                </c:pt>
                <c:pt idx="17">
                  <c:v>4.5451174579026148</c:v>
                </c:pt>
                <c:pt idx="18">
                  <c:v>2.8180942140410319</c:v>
                </c:pt>
                <c:pt idx="19">
                  <c:v>2.52313289451839</c:v>
                </c:pt>
                <c:pt idx="20">
                  <c:v>2.2277633029692279</c:v>
                </c:pt>
                <c:pt idx="21">
                  <c:v>5.9796653397096469</c:v>
                </c:pt>
                <c:pt idx="22">
                  <c:v>9.5879972371386692</c:v>
                </c:pt>
              </c:numLit>
            </c:minus>
          </c:errBars>
          <c:xVal>
            <c:numRef>
              <c:f>'Shake averages'!$AO$14:$AO$32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averages'!$AP$14:$AP$32</c:f>
              <c:numCache>
                <c:formatCode>General</c:formatCode>
                <c:ptCount val="19"/>
                <c:pt idx="0">
                  <c:v>0</c:v>
                </c:pt>
                <c:pt idx="1">
                  <c:v>4.0797993549267044</c:v>
                </c:pt>
                <c:pt idx="2">
                  <c:v>18.134429077918881</c:v>
                </c:pt>
                <c:pt idx="3">
                  <c:v>39.931881828397088</c:v>
                </c:pt>
                <c:pt idx="4">
                  <c:v>70.09649563076394</c:v>
                </c:pt>
                <c:pt idx="5">
                  <c:v>82.80731763305765</c:v>
                </c:pt>
                <c:pt idx="6">
                  <c:v>94.773058043389526</c:v>
                </c:pt>
                <c:pt idx="7">
                  <c:v>113.77245945373164</c:v>
                </c:pt>
                <c:pt idx="8">
                  <c:v>100.78231910105421</c:v>
                </c:pt>
                <c:pt idx="9">
                  <c:v>76.383615339275309</c:v>
                </c:pt>
                <c:pt idx="10">
                  <c:v>38.445986515234978</c:v>
                </c:pt>
                <c:pt idx="11">
                  <c:v>0.63625476536984416</c:v>
                </c:pt>
                <c:pt idx="12">
                  <c:v>-23.974672357874304</c:v>
                </c:pt>
                <c:pt idx="13">
                  <c:v>-20.532268561248713</c:v>
                </c:pt>
                <c:pt idx="14">
                  <c:v>-22.194527584222779</c:v>
                </c:pt>
                <c:pt idx="15">
                  <c:v>-23.354869966343248</c:v>
                </c:pt>
                <c:pt idx="16">
                  <c:v>-17.281748604190263</c:v>
                </c:pt>
                <c:pt idx="17">
                  <c:v>-17.137382248061535</c:v>
                </c:pt>
                <c:pt idx="18">
                  <c:v>-13.591482018501665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F2B-4134-88B9-902AE298BFDE}"/>
            </c:ext>
          </c:extLst>
        </c:ser>
        <c:ser>
          <c:idx val="2"/>
          <c:order val="1"/>
          <c:tx>
            <c:strRef>
              <c:f>'Shake averages'!$AR$12</c:f>
              <c:strCache>
                <c:ptCount val="1"/>
                <c:pt idx="0">
                  <c:v>Neomycin</c:v>
                </c:pt>
              </c:strCache>
            </c:strRef>
          </c:tx>
          <c:spPr>
            <a:ln>
              <a:solidFill>
                <a:srgbClr val="000090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22"/>
                <c:pt idx="0">
                  <c:v>0</c:v>
                </c:pt>
                <c:pt idx="1">
                  <c:v>0.38690097247031802</c:v>
                </c:pt>
                <c:pt idx="2">
                  <c:v>0.701029512864077</c:v>
                </c:pt>
                <c:pt idx="3">
                  <c:v>3.3461674473446288</c:v>
                </c:pt>
                <c:pt idx="4">
                  <c:v>3.7785745916382498</c:v>
                </c:pt>
                <c:pt idx="5">
                  <c:v>8.2717879584136877</c:v>
                </c:pt>
                <c:pt idx="6">
                  <c:v>8.2164583803498452</c:v>
                </c:pt>
                <c:pt idx="7">
                  <c:v>8.0459723209997307</c:v>
                </c:pt>
                <c:pt idx="8">
                  <c:v>9.5740216183389908</c:v>
                </c:pt>
                <c:pt idx="9">
                  <c:v>12.25735385345418</c:v>
                </c:pt>
                <c:pt idx="10">
                  <c:v>11.04759766093775</c:v>
                </c:pt>
                <c:pt idx="11">
                  <c:v>5.1503114724572043</c:v>
                </c:pt>
                <c:pt idx="12">
                  <c:v>2.8581389456802051</c:v>
                </c:pt>
                <c:pt idx="13">
                  <c:v>3.23314779284784</c:v>
                </c:pt>
                <c:pt idx="14">
                  <c:v>3.5598854894427059</c:v>
                </c:pt>
                <c:pt idx="15">
                  <c:v>4.7704196564531109</c:v>
                </c:pt>
                <c:pt idx="16">
                  <c:v>3.5214686348007249</c:v>
                </c:pt>
                <c:pt idx="17">
                  <c:v>5.5476596611970308</c:v>
                </c:pt>
                <c:pt idx="18">
                  <c:v>6.3417377365408303</c:v>
                </c:pt>
                <c:pt idx="19">
                  <c:v>8.1368759678921752</c:v>
                </c:pt>
                <c:pt idx="20">
                  <c:v>12.957311966662131</c:v>
                </c:pt>
                <c:pt idx="21">
                  <c:v>24.278395615145879</c:v>
                </c:pt>
              </c:numLit>
            </c:plus>
            <c:minus>
              <c:numLit>
                <c:formatCode>General</c:formatCode>
                <c:ptCount val="22"/>
                <c:pt idx="0">
                  <c:v>0</c:v>
                </c:pt>
                <c:pt idx="1">
                  <c:v>0.38690097247031802</c:v>
                </c:pt>
                <c:pt idx="2">
                  <c:v>0.701029512864077</c:v>
                </c:pt>
                <c:pt idx="3">
                  <c:v>3.3461674473446288</c:v>
                </c:pt>
                <c:pt idx="4">
                  <c:v>3.7785745916382498</c:v>
                </c:pt>
                <c:pt idx="5">
                  <c:v>8.2717879584136877</c:v>
                </c:pt>
                <c:pt idx="6">
                  <c:v>8.2164583803498452</c:v>
                </c:pt>
                <c:pt idx="7">
                  <c:v>8.0459723209997307</c:v>
                </c:pt>
                <c:pt idx="8">
                  <c:v>9.5740216183389908</c:v>
                </c:pt>
                <c:pt idx="9">
                  <c:v>12.25735385345418</c:v>
                </c:pt>
                <c:pt idx="10">
                  <c:v>11.04759766093775</c:v>
                </c:pt>
                <c:pt idx="11">
                  <c:v>5.1503114724572043</c:v>
                </c:pt>
                <c:pt idx="12">
                  <c:v>2.8581389456802051</c:v>
                </c:pt>
                <c:pt idx="13">
                  <c:v>3.23314779284784</c:v>
                </c:pt>
                <c:pt idx="14">
                  <c:v>3.5598854894427059</c:v>
                </c:pt>
                <c:pt idx="15">
                  <c:v>4.7704196564531109</c:v>
                </c:pt>
                <c:pt idx="16">
                  <c:v>3.5214686348007249</c:v>
                </c:pt>
                <c:pt idx="17">
                  <c:v>5.5476596611970308</c:v>
                </c:pt>
                <c:pt idx="18">
                  <c:v>6.3417377365408303</c:v>
                </c:pt>
                <c:pt idx="19">
                  <c:v>8.1368759678921752</c:v>
                </c:pt>
                <c:pt idx="20">
                  <c:v>12.957311966662131</c:v>
                </c:pt>
                <c:pt idx="21">
                  <c:v>24.278395615145879</c:v>
                </c:pt>
              </c:numLit>
            </c:minus>
          </c:errBars>
          <c:xVal>
            <c:numRef>
              <c:f>'Shake averages'!$AO$14:$AO$32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averages'!$AR$14:$AR$32</c:f>
              <c:numCache>
                <c:formatCode>General</c:formatCode>
                <c:ptCount val="19"/>
                <c:pt idx="0">
                  <c:v>0</c:v>
                </c:pt>
                <c:pt idx="1">
                  <c:v>1.3328430800960958</c:v>
                </c:pt>
                <c:pt idx="2">
                  <c:v>4.5619211225138798</c:v>
                </c:pt>
                <c:pt idx="3">
                  <c:v>20.338325563886563</c:v>
                </c:pt>
                <c:pt idx="4">
                  <c:v>27.163540647055381</c:v>
                </c:pt>
                <c:pt idx="5">
                  <c:v>36.026219514672604</c:v>
                </c:pt>
                <c:pt idx="6">
                  <c:v>37.75475791314998</c:v>
                </c:pt>
                <c:pt idx="7">
                  <c:v>35.307391878525756</c:v>
                </c:pt>
                <c:pt idx="8">
                  <c:v>17.743815824163601</c:v>
                </c:pt>
                <c:pt idx="9">
                  <c:v>-9.4664245549984258</c:v>
                </c:pt>
                <c:pt idx="10">
                  <c:v>-27.93995215078353</c:v>
                </c:pt>
                <c:pt idx="11">
                  <c:v>-36.248051959845526</c:v>
                </c:pt>
                <c:pt idx="12">
                  <c:v>-40.426035723099481</c:v>
                </c:pt>
                <c:pt idx="13">
                  <c:v>-41.779547237242248</c:v>
                </c:pt>
                <c:pt idx="14">
                  <c:v>-40.874828858586355</c:v>
                </c:pt>
                <c:pt idx="15">
                  <c:v>-47.492168250027007</c:v>
                </c:pt>
                <c:pt idx="16">
                  <c:v>-50.153372429356274</c:v>
                </c:pt>
                <c:pt idx="17">
                  <c:v>-43.606558916532343</c:v>
                </c:pt>
                <c:pt idx="18">
                  <c:v>-42.773704415162399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F2B-4134-88B9-902AE298BFDE}"/>
            </c:ext>
          </c:extLst>
        </c:ser>
        <c:ser>
          <c:idx val="1"/>
          <c:order val="2"/>
          <c:tx>
            <c:strRef>
              <c:f>'Shake averages'!$AT$12</c:f>
              <c:strCache>
                <c:ptCount val="1"/>
                <c:pt idx="0">
                  <c:v>FM1-43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averages'!$AU$14:$AU$34</c:f>
                <c:numCache>
                  <c:formatCode>General</c:formatCode>
                  <c:ptCount val="21"/>
                  <c:pt idx="0">
                    <c:v>0.59448572032119318</c:v>
                  </c:pt>
                  <c:pt idx="1">
                    <c:v>2.8641855133732452</c:v>
                  </c:pt>
                  <c:pt idx="2">
                    <c:v>4.0463295528755125</c:v>
                  </c:pt>
                  <c:pt idx="3">
                    <c:v>3.016846038092766</c:v>
                  </c:pt>
                  <c:pt idx="4">
                    <c:v>3.1564409964878388</c:v>
                  </c:pt>
                  <c:pt idx="5">
                    <c:v>7.4095121425308612</c:v>
                  </c:pt>
                  <c:pt idx="6">
                    <c:v>10.193004010191345</c:v>
                  </c:pt>
                  <c:pt idx="7">
                    <c:v>14.022721270354785</c:v>
                  </c:pt>
                  <c:pt idx="8">
                    <c:v>12.446044837311206</c:v>
                  </c:pt>
                  <c:pt idx="9">
                    <c:v>12.251468048016688</c:v>
                  </c:pt>
                  <c:pt idx="10">
                    <c:v>12.386165593042429</c:v>
                  </c:pt>
                  <c:pt idx="11">
                    <c:v>11.173882564908839</c:v>
                  </c:pt>
                  <c:pt idx="12">
                    <c:v>10.930469954197038</c:v>
                  </c:pt>
                  <c:pt idx="13">
                    <c:v>9.9793623775768268</c:v>
                  </c:pt>
                  <c:pt idx="14">
                    <c:v>8.2287224366761862</c:v>
                  </c:pt>
                  <c:pt idx="15">
                    <c:v>5.1803195400537758</c:v>
                  </c:pt>
                  <c:pt idx="16">
                    <c:v>2.3072633825491868</c:v>
                  </c:pt>
                  <c:pt idx="17">
                    <c:v>1.5167455769695812</c:v>
                  </c:pt>
                  <c:pt idx="18">
                    <c:v>3.0403082910719466</c:v>
                  </c:pt>
                  <c:pt idx="19">
                    <c:v>3.6177017055838241</c:v>
                  </c:pt>
                  <c:pt idx="20">
                    <c:v>2.5693277335244002</c:v>
                  </c:pt>
                </c:numCache>
              </c:numRef>
            </c:plus>
            <c:minus>
              <c:numRef>
                <c:f>'Shake averages'!$AU$14:$AU$34</c:f>
                <c:numCache>
                  <c:formatCode>General</c:formatCode>
                  <c:ptCount val="21"/>
                  <c:pt idx="0">
                    <c:v>0.59448572032119318</c:v>
                  </c:pt>
                  <c:pt idx="1">
                    <c:v>2.8641855133732452</c:v>
                  </c:pt>
                  <c:pt idx="2">
                    <c:v>4.0463295528755125</c:v>
                  </c:pt>
                  <c:pt idx="3">
                    <c:v>3.016846038092766</c:v>
                  </c:pt>
                  <c:pt idx="4">
                    <c:v>3.1564409964878388</c:v>
                  </c:pt>
                  <c:pt idx="5">
                    <c:v>7.4095121425308612</c:v>
                  </c:pt>
                  <c:pt idx="6">
                    <c:v>10.193004010191345</c:v>
                  </c:pt>
                  <c:pt idx="7">
                    <c:v>14.022721270354785</c:v>
                  </c:pt>
                  <c:pt idx="8">
                    <c:v>12.446044837311206</c:v>
                  </c:pt>
                  <c:pt idx="9">
                    <c:v>12.251468048016688</c:v>
                  </c:pt>
                  <c:pt idx="10">
                    <c:v>12.386165593042429</c:v>
                  </c:pt>
                  <c:pt idx="11">
                    <c:v>11.173882564908839</c:v>
                  </c:pt>
                  <c:pt idx="12">
                    <c:v>10.930469954197038</c:v>
                  </c:pt>
                  <c:pt idx="13">
                    <c:v>9.9793623775768268</c:v>
                  </c:pt>
                  <c:pt idx="14">
                    <c:v>8.2287224366761862</c:v>
                  </c:pt>
                  <c:pt idx="15">
                    <c:v>5.1803195400537758</c:v>
                  </c:pt>
                  <c:pt idx="16">
                    <c:v>2.3072633825491868</c:v>
                  </c:pt>
                  <c:pt idx="17">
                    <c:v>1.5167455769695812</c:v>
                  </c:pt>
                  <c:pt idx="18">
                    <c:v>3.0403082910719466</c:v>
                  </c:pt>
                  <c:pt idx="19">
                    <c:v>3.6177017055838241</c:v>
                  </c:pt>
                  <c:pt idx="20">
                    <c:v>2.5693277335244002</c:v>
                  </c:pt>
                </c:numCache>
              </c:numRef>
            </c:minus>
          </c:errBars>
          <c:xVal>
            <c:numRef>
              <c:f>'Shake averages'!$AO$14:$AO$32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averages'!$AT$14:$AT$32</c:f>
              <c:numCache>
                <c:formatCode>General</c:formatCode>
                <c:ptCount val="19"/>
                <c:pt idx="0">
                  <c:v>0.73640774360227235</c:v>
                </c:pt>
                <c:pt idx="1">
                  <c:v>-4.0295517429278993</c:v>
                </c:pt>
                <c:pt idx="2">
                  <c:v>-6.2795670874237883</c:v>
                </c:pt>
                <c:pt idx="3">
                  <c:v>-4.0430262468619507</c:v>
                </c:pt>
                <c:pt idx="4">
                  <c:v>1.3394170073658798</c:v>
                </c:pt>
                <c:pt idx="5">
                  <c:v>16.63140782807055</c:v>
                </c:pt>
                <c:pt idx="6">
                  <c:v>28.88167489220665</c:v>
                </c:pt>
                <c:pt idx="7">
                  <c:v>47.282790477150648</c:v>
                </c:pt>
                <c:pt idx="8">
                  <c:v>48.38053690103979</c:v>
                </c:pt>
                <c:pt idx="9">
                  <c:v>49.996177580537044</c:v>
                </c:pt>
                <c:pt idx="10">
                  <c:v>46.696423788533963</c:v>
                </c:pt>
                <c:pt idx="11">
                  <c:v>27.001725809785203</c:v>
                </c:pt>
                <c:pt idx="12">
                  <c:v>2.6389846025875223</c:v>
                </c:pt>
                <c:pt idx="13">
                  <c:v>-12.244150457411871</c:v>
                </c:pt>
                <c:pt idx="14">
                  <c:v>-14.75394357030971</c:v>
                </c:pt>
                <c:pt idx="15">
                  <c:v>-23.785743994855245</c:v>
                </c:pt>
                <c:pt idx="16">
                  <c:v>-22.283279752266029</c:v>
                </c:pt>
                <c:pt idx="17">
                  <c:v>-24.637967086893681</c:v>
                </c:pt>
                <c:pt idx="18">
                  <c:v>-24.986492388210081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F2B-4134-88B9-902AE298B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356168"/>
        <c:axId val="2104361720"/>
      </c:scatterChart>
      <c:valAx>
        <c:axId val="2104356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Time (s)</a:t>
                </a:r>
              </a:p>
            </c:rich>
          </c:tx>
          <c:layout>
            <c:manualLayout>
              <c:xMode val="edge"/>
              <c:yMode val="edge"/>
              <c:x val="0.42239071663884398"/>
              <c:y val="0.923913043478260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4361720"/>
        <c:crossesAt val="-100"/>
        <c:crossBetween val="midCat"/>
      </c:valAx>
      <c:valAx>
        <c:axId val="2104361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Amplitude (% change from starting canal diameter)</a:t>
                </a:r>
              </a:p>
            </c:rich>
          </c:tx>
          <c:layout>
            <c:manualLayout>
              <c:xMode val="edge"/>
              <c:yMode val="edge"/>
              <c:x val="5.6285178236397697E-3"/>
              <c:y val="9.433370421088670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4356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782486584081401"/>
          <c:y val="3.7705409106470397E-2"/>
          <c:w val="0.19984076433121001"/>
          <c:h val="0.243399092776446"/>
        </c:manualLayout>
      </c:layout>
      <c:overlay val="0"/>
      <c:txPr>
        <a:bodyPr/>
        <a:lstStyle/>
        <a:p>
          <a:pPr>
            <a:defRPr sz="1400"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'Shake averages'!$B$13</c:f>
              <c:strCache>
                <c:ptCount val="1"/>
                <c:pt idx="0">
                  <c:v>2H-A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averages'!$B$15:$B$36</c:f>
              <c:numCache>
                <c:formatCode>General</c:formatCode>
                <c:ptCount val="22"/>
                <c:pt idx="0">
                  <c:v>0</c:v>
                </c:pt>
                <c:pt idx="1">
                  <c:v>1.6667781218098827</c:v>
                </c:pt>
                <c:pt idx="2">
                  <c:v>22.545918960796637</c:v>
                </c:pt>
                <c:pt idx="3">
                  <c:v>67.075127351145753</c:v>
                </c:pt>
                <c:pt idx="4">
                  <c:v>95.718784873332837</c:v>
                </c:pt>
                <c:pt idx="5">
                  <c:v>106.33078212048476</c:v>
                </c:pt>
                <c:pt idx="6">
                  <c:v>109.29507484095802</c:v>
                </c:pt>
                <c:pt idx="7">
                  <c:v>129.40680000063847</c:v>
                </c:pt>
                <c:pt idx="8">
                  <c:v>128.25837171906642</c:v>
                </c:pt>
                <c:pt idx="9">
                  <c:v>120.25064164251408</c:v>
                </c:pt>
                <c:pt idx="10">
                  <c:v>67.17936120281631</c:v>
                </c:pt>
                <c:pt idx="11">
                  <c:v>30.350550742293581</c:v>
                </c:pt>
                <c:pt idx="12">
                  <c:v>-2.8194985255656189</c:v>
                </c:pt>
                <c:pt idx="13">
                  <c:v>-17.120631434421906</c:v>
                </c:pt>
                <c:pt idx="14">
                  <c:v>-21.503690548489388</c:v>
                </c:pt>
                <c:pt idx="15">
                  <c:v>-19.502475816358512</c:v>
                </c:pt>
                <c:pt idx="16">
                  <c:v>-17.181679866662311</c:v>
                </c:pt>
                <c:pt idx="17">
                  <c:v>-12.306170190443977</c:v>
                </c:pt>
                <c:pt idx="18">
                  <c:v>-10.160944462812864</c:v>
                </c:pt>
                <c:pt idx="19">
                  <c:v>-6.9798770679495616</c:v>
                </c:pt>
                <c:pt idx="20">
                  <c:v>-9.5705930886276764</c:v>
                </c:pt>
                <c:pt idx="21">
                  <c:v>-6.3942275888756228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CF-4731-9BE9-4843A868CC94}"/>
            </c:ext>
          </c:extLst>
        </c:ser>
        <c:ser>
          <c:idx val="1"/>
          <c:order val="1"/>
          <c:tx>
            <c:strRef>
              <c:f>'Shake averages'!$C$13</c:f>
              <c:strCache>
                <c:ptCount val="1"/>
                <c:pt idx="0">
                  <c:v>2H-B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averages'!$C$15:$C$36</c:f>
              <c:numCache>
                <c:formatCode>General</c:formatCode>
                <c:ptCount val="22"/>
                <c:pt idx="0">
                  <c:v>0</c:v>
                </c:pt>
                <c:pt idx="1">
                  <c:v>0.724837308022245</c:v>
                </c:pt>
                <c:pt idx="2">
                  <c:v>1.6294560210982081</c:v>
                </c:pt>
                <c:pt idx="3">
                  <c:v>31.044089438643649</c:v>
                </c:pt>
                <c:pt idx="4">
                  <c:v>105.43310019261371</c:v>
                </c:pt>
                <c:pt idx="5">
                  <c:v>107.36041986066557</c:v>
                </c:pt>
                <c:pt idx="6">
                  <c:v>114.05797345011298</c:v>
                </c:pt>
                <c:pt idx="7">
                  <c:v>115.29559176617472</c:v>
                </c:pt>
                <c:pt idx="8">
                  <c:v>109.73862327262606</c:v>
                </c:pt>
                <c:pt idx="9">
                  <c:v>109.97226384212736</c:v>
                </c:pt>
                <c:pt idx="10">
                  <c:v>83.535398344482971</c:v>
                </c:pt>
                <c:pt idx="11">
                  <c:v>-0.28028050616016503</c:v>
                </c:pt>
                <c:pt idx="12">
                  <c:v>-45.005162890387929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CF-4731-9BE9-4843A868CC94}"/>
            </c:ext>
          </c:extLst>
        </c:ser>
        <c:ser>
          <c:idx val="2"/>
          <c:order val="2"/>
          <c:tx>
            <c:strRef>
              <c:f>'Shake averages'!$D$13</c:f>
              <c:strCache>
                <c:ptCount val="1"/>
                <c:pt idx="0">
                  <c:v>2I-B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averages'!$D$15:$D$36</c:f>
              <c:numCache>
                <c:formatCode>General</c:formatCode>
                <c:ptCount val="22"/>
                <c:pt idx="0">
                  <c:v>0</c:v>
                </c:pt>
                <c:pt idx="1">
                  <c:v>4.0373168620581863</c:v>
                </c:pt>
                <c:pt idx="2">
                  <c:v>3.6503936887004151</c:v>
                </c:pt>
                <c:pt idx="3">
                  <c:v>7.5161980819492369</c:v>
                </c:pt>
                <c:pt idx="4">
                  <c:v>36.020594446015856</c:v>
                </c:pt>
                <c:pt idx="5">
                  <c:v>36.121342501433098</c:v>
                </c:pt>
                <c:pt idx="6">
                  <c:v>70.800606476630747</c:v>
                </c:pt>
                <c:pt idx="7">
                  <c:v>97.435614339959542</c:v>
                </c:pt>
                <c:pt idx="8">
                  <c:v>28.115005398203568</c:v>
                </c:pt>
                <c:pt idx="9">
                  <c:v>-18.684618461654541</c:v>
                </c:pt>
                <c:pt idx="10">
                  <c:v>-35.264031390226577</c:v>
                </c:pt>
                <c:pt idx="11">
                  <c:v>-49.005457162899553</c:v>
                </c:pt>
                <c:pt idx="12">
                  <c:v>-50.204408210133749</c:v>
                </c:pt>
                <c:pt idx="13">
                  <c:v>-45.833045612221269</c:v>
                </c:pt>
                <c:pt idx="14">
                  <c:v>-44.735167185769377</c:v>
                </c:pt>
                <c:pt idx="15">
                  <c:v>-40.542093107444039</c:v>
                </c:pt>
                <c:pt idx="16">
                  <c:v>-30.809733394829589</c:v>
                </c:pt>
                <c:pt idx="17">
                  <c:v>-19.408888041125348</c:v>
                </c:pt>
                <c:pt idx="18">
                  <c:v>-19.609995899391759</c:v>
                </c:pt>
                <c:pt idx="19">
                  <c:v>-9.9239875942622486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CF-4731-9BE9-4843A868CC94}"/>
            </c:ext>
          </c:extLst>
        </c:ser>
        <c:ser>
          <c:idx val="3"/>
          <c:order val="3"/>
          <c:tx>
            <c:strRef>
              <c:f>'Shake averages'!$E$13</c:f>
              <c:strCache>
                <c:ptCount val="1"/>
                <c:pt idx="0">
                  <c:v>2I-D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averages'!$E$15:$E$36</c:f>
              <c:numCache>
                <c:formatCode>General</c:formatCode>
                <c:ptCount val="22"/>
                <c:pt idx="0">
                  <c:v>0</c:v>
                </c:pt>
                <c:pt idx="1">
                  <c:v>3.6901814609781041</c:v>
                </c:pt>
                <c:pt idx="2">
                  <c:v>8.9037611243589261</c:v>
                </c:pt>
                <c:pt idx="3">
                  <c:v>3.4252367767365186</c:v>
                </c:pt>
                <c:pt idx="4">
                  <c:v>33.096162651068369</c:v>
                </c:pt>
                <c:pt idx="5">
                  <c:v>65.978279228354225</c:v>
                </c:pt>
                <c:pt idx="6">
                  <c:v>99.515360777281799</c:v>
                </c:pt>
                <c:pt idx="7">
                  <c:v>134.20049922444946</c:v>
                </c:pt>
                <c:pt idx="8">
                  <c:v>82.363848256445465</c:v>
                </c:pt>
                <c:pt idx="9">
                  <c:v>19.446815196795441</c:v>
                </c:pt>
                <c:pt idx="10">
                  <c:v>-15.405022074396527</c:v>
                </c:pt>
                <c:pt idx="11">
                  <c:v>-14.903085531682066</c:v>
                </c:pt>
                <c:pt idx="12">
                  <c:v>-17.006424049274681</c:v>
                </c:pt>
                <c:pt idx="13">
                  <c:v>-6.6764770039786718</c:v>
                </c:pt>
                <c:pt idx="14">
                  <c:v>-9.879758102090646</c:v>
                </c:pt>
                <c:pt idx="15">
                  <c:v>-6.707691711202723</c:v>
                </c:pt>
                <c:pt idx="16">
                  <c:v>-8.2409267052228774</c:v>
                </c:pt>
                <c:pt idx="17">
                  <c:v>-7.8168498011579723</c:v>
                </c:pt>
                <c:pt idx="18">
                  <c:v>-5.3673838161562495</c:v>
                </c:pt>
                <c:pt idx="19">
                  <c:v>-4.2524758571331125</c:v>
                </c:pt>
                <c:pt idx="20">
                  <c:v>-0.59053916629373582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ACF-4731-9BE9-4843A868CC94}"/>
            </c:ext>
          </c:extLst>
        </c:ser>
        <c:ser>
          <c:idx val="4"/>
          <c:order val="4"/>
          <c:tx>
            <c:strRef>
              <c:f>'Shake averages'!$F$13</c:f>
              <c:strCache>
                <c:ptCount val="1"/>
                <c:pt idx="0">
                  <c:v>2J-A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averages'!$F$15:$F$36</c:f>
              <c:numCache>
                <c:formatCode>General</c:formatCode>
                <c:ptCount val="22"/>
                <c:pt idx="0">
                  <c:v>0</c:v>
                </c:pt>
                <c:pt idx="1">
                  <c:v>17.881579583864649</c:v>
                </c:pt>
                <c:pt idx="2">
                  <c:v>57.583551567264692</c:v>
                </c:pt>
                <c:pt idx="3">
                  <c:v>82.41078909535122</c:v>
                </c:pt>
                <c:pt idx="4">
                  <c:v>106.15176272010227</c:v>
                </c:pt>
                <c:pt idx="5">
                  <c:v>119.09793124262444</c:v>
                </c:pt>
                <c:pt idx="6">
                  <c:v>132.36552750917068</c:v>
                </c:pt>
                <c:pt idx="7">
                  <c:v>137.66166099734514</c:v>
                </c:pt>
                <c:pt idx="8">
                  <c:v>118.76328693092016</c:v>
                </c:pt>
                <c:pt idx="9">
                  <c:v>82.83252311309279</c:v>
                </c:pt>
                <c:pt idx="10">
                  <c:v>33.594213460275533</c:v>
                </c:pt>
                <c:pt idx="11">
                  <c:v>-2.9060975719679463</c:v>
                </c:pt>
                <c:pt idx="12">
                  <c:v>-33.453734878873036</c:v>
                </c:pt>
                <c:pt idx="13">
                  <c:v>-27.367509644211783</c:v>
                </c:pt>
                <c:pt idx="14">
                  <c:v>-21.096269810838944</c:v>
                </c:pt>
                <c:pt idx="15">
                  <c:v>-23.065721323858039</c:v>
                </c:pt>
                <c:pt idx="16">
                  <c:v>-6.3397882234542307</c:v>
                </c:pt>
                <c:pt idx="17">
                  <c:v>-14.491027634692466</c:v>
                </c:pt>
                <c:pt idx="18">
                  <c:v>-7.0610019577948924</c:v>
                </c:pt>
                <c:pt idx="19">
                  <c:v>-15.008916766961358</c:v>
                </c:pt>
                <c:pt idx="20">
                  <c:v>-1.2920154586074541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ACF-4731-9BE9-4843A868CC94}"/>
            </c:ext>
          </c:extLst>
        </c:ser>
        <c:ser>
          <c:idx val="5"/>
          <c:order val="5"/>
          <c:tx>
            <c:strRef>
              <c:f>'Shake averages'!$G$13</c:f>
              <c:strCache>
                <c:ptCount val="1"/>
                <c:pt idx="0">
                  <c:v>2J-C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averages'!$G$15:$G$36</c:f>
              <c:numCache>
                <c:formatCode>General</c:formatCode>
                <c:ptCount val="22"/>
                <c:pt idx="0">
                  <c:v>0</c:v>
                </c:pt>
                <c:pt idx="1">
                  <c:v>-8.5437472156187724</c:v>
                </c:pt>
                <c:pt idx="2">
                  <c:v>6.1344908538624479</c:v>
                </c:pt>
                <c:pt idx="3">
                  <c:v>11.515562503010306</c:v>
                </c:pt>
                <c:pt idx="4">
                  <c:v>21.908649781126069</c:v>
                </c:pt>
                <c:pt idx="5">
                  <c:v>33.333242943818625</c:v>
                </c:pt>
                <c:pt idx="6">
                  <c:v>49.182758459564262</c:v>
                </c:pt>
                <c:pt idx="7">
                  <c:v>127.83908772155458</c:v>
                </c:pt>
                <c:pt idx="8">
                  <c:v>172.44701940136054</c:v>
                </c:pt>
                <c:pt idx="9">
                  <c:v>173.75018093480568</c:v>
                </c:pt>
                <c:pt idx="10">
                  <c:v>134.18461464720531</c:v>
                </c:pt>
                <c:pt idx="11">
                  <c:v>81.262608512269196</c:v>
                </c:pt>
                <c:pt idx="12">
                  <c:v>35.588001667387658</c:v>
                </c:pt>
                <c:pt idx="13">
                  <c:v>28.698738117586984</c:v>
                </c:pt>
                <c:pt idx="14">
                  <c:v>10.58165643743005</c:v>
                </c:pt>
                <c:pt idx="15">
                  <c:v>-1.3713003347387911</c:v>
                </c:pt>
                <c:pt idx="16">
                  <c:v>2.6708559241906067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ACF-4731-9BE9-4843A868CC94}"/>
            </c:ext>
          </c:extLst>
        </c:ser>
        <c:ser>
          <c:idx val="6"/>
          <c:order val="6"/>
          <c:tx>
            <c:strRef>
              <c:f>'Shake averages'!$H$13</c:f>
              <c:strCache>
                <c:ptCount val="1"/>
                <c:pt idx="0">
                  <c:v>2J-G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averages'!$H$15:$H$36</c:f>
              <c:numCache>
                <c:formatCode>General</c:formatCode>
                <c:ptCount val="22"/>
                <c:pt idx="0">
                  <c:v>0</c:v>
                </c:pt>
                <c:pt idx="1">
                  <c:v>13.485055677929154</c:v>
                </c:pt>
                <c:pt idx="2">
                  <c:v>40.671974483924018</c:v>
                </c:pt>
                <c:pt idx="3">
                  <c:v>81.260188383821685</c:v>
                </c:pt>
                <c:pt idx="4">
                  <c:v>124.95791812542031</c:v>
                </c:pt>
                <c:pt idx="5">
                  <c:v>141.78948377250339</c:v>
                </c:pt>
                <c:pt idx="6">
                  <c:v>131.32802685461155</c:v>
                </c:pt>
                <c:pt idx="7">
                  <c:v>134.0270862175241</c:v>
                </c:pt>
                <c:pt idx="8">
                  <c:v>143.05878280991405</c:v>
                </c:pt>
                <c:pt idx="9">
                  <c:v>125.39057900063308</c:v>
                </c:pt>
                <c:pt idx="10">
                  <c:v>47.061285744407996</c:v>
                </c:pt>
                <c:pt idx="11">
                  <c:v>-12.247398602526573</c:v>
                </c:pt>
                <c:pt idx="12">
                  <c:v>-43.205073695202429</c:v>
                </c:pt>
                <c:pt idx="13">
                  <c:v>-37.684724950139405</c:v>
                </c:pt>
                <c:pt idx="14">
                  <c:v>-29.272148117297018</c:v>
                </c:pt>
                <c:pt idx="15">
                  <c:v>-37.828238193894379</c:v>
                </c:pt>
                <c:pt idx="16">
                  <c:v>-22.415243097518559</c:v>
                </c:pt>
                <c:pt idx="17">
                  <c:v>-28.916219837472426</c:v>
                </c:pt>
                <c:pt idx="18">
                  <c:v>-26.403819697916187</c:v>
                </c:pt>
                <c:pt idx="19">
                  <c:v>-12.404731111171854</c:v>
                </c:pt>
                <c:pt idx="20">
                  <c:v>-19.189269867820219</c:v>
                </c:pt>
                <c:pt idx="21">
                  <c:v>-24.925976350566312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ACF-4731-9BE9-4843A868CC94}"/>
            </c:ext>
          </c:extLst>
        </c:ser>
        <c:ser>
          <c:idx val="7"/>
          <c:order val="7"/>
          <c:tx>
            <c:strRef>
              <c:f>'Shake averages'!$I$13</c:f>
              <c:strCache>
                <c:ptCount val="1"/>
                <c:pt idx="0">
                  <c:v>2K-E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averages'!$I$15:$I$36</c:f>
              <c:numCache>
                <c:formatCode>General</c:formatCode>
                <c:ptCount val="22"/>
                <c:pt idx="0">
                  <c:v>0</c:v>
                </c:pt>
                <c:pt idx="1">
                  <c:v>7.2687945787160091</c:v>
                </c:pt>
                <c:pt idx="2">
                  <c:v>19.215211216223114</c:v>
                </c:pt>
                <c:pt idx="3">
                  <c:v>49.218451736045999</c:v>
                </c:pt>
                <c:pt idx="4">
                  <c:v>67.301835075115022</c:v>
                </c:pt>
                <c:pt idx="5">
                  <c:v>79.793867876005621</c:v>
                </c:pt>
                <c:pt idx="6">
                  <c:v>90.383433716093109</c:v>
                </c:pt>
                <c:pt idx="7">
                  <c:v>75.37196469756887</c:v>
                </c:pt>
                <c:pt idx="8">
                  <c:v>43.35249348028529</c:v>
                </c:pt>
                <c:pt idx="9">
                  <c:v>-16.480544103714063</c:v>
                </c:pt>
                <c:pt idx="10">
                  <c:v>-31.859584053461855</c:v>
                </c:pt>
                <c:pt idx="11">
                  <c:v>-27.819261625259944</c:v>
                </c:pt>
                <c:pt idx="12">
                  <c:v>-23.867125240831474</c:v>
                </c:pt>
                <c:pt idx="13">
                  <c:v>-13.362902202833157</c:v>
                </c:pt>
                <c:pt idx="14">
                  <c:v>-22.871097741351353</c:v>
                </c:pt>
                <c:pt idx="15">
                  <c:v>-29.526008425507854</c:v>
                </c:pt>
                <c:pt idx="16">
                  <c:v>-22.615965309079339</c:v>
                </c:pt>
                <c:pt idx="17">
                  <c:v>-19.885137983477019</c:v>
                </c:pt>
                <c:pt idx="18">
                  <c:v>-12.945746276938033</c:v>
                </c:pt>
                <c:pt idx="19">
                  <c:v>-29.437762879154075</c:v>
                </c:pt>
                <c:pt idx="20">
                  <c:v>-25.570222063152965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ACF-4731-9BE9-4843A868CC94}"/>
            </c:ext>
          </c:extLst>
        </c:ser>
        <c:ser>
          <c:idx val="8"/>
          <c:order val="8"/>
          <c:tx>
            <c:strRef>
              <c:f>'Shake averages'!$J$13</c:f>
              <c:strCache>
                <c:ptCount val="1"/>
                <c:pt idx="0">
                  <c:v>2K-N</c:v>
                </c:pt>
              </c:strCache>
            </c:strRef>
          </c:tx>
          <c:marker>
            <c:symbol val="none"/>
          </c:marker>
          <c:xVal>
            <c:numRef>
              <c:f>'Shake averages'!$A$15:$A$36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averages'!$J$15:$J$36</c:f>
              <c:numCache>
                <c:formatCode>General</c:formatCode>
                <c:ptCount val="22"/>
                <c:pt idx="0">
                  <c:v>0</c:v>
                </c:pt>
                <c:pt idx="1">
                  <c:v>-3.4926021834191214</c:v>
                </c:pt>
                <c:pt idx="2">
                  <c:v>2.8751037850414769</c:v>
                </c:pt>
                <c:pt idx="3">
                  <c:v>25.921293088869472</c:v>
                </c:pt>
                <c:pt idx="4">
                  <c:v>40.279652812080904</c:v>
                </c:pt>
                <c:pt idx="5">
                  <c:v>55.46050915162914</c:v>
                </c:pt>
                <c:pt idx="6">
                  <c:v>56.028760306082553</c:v>
                </c:pt>
                <c:pt idx="7">
                  <c:v>72.713830118369785</c:v>
                </c:pt>
                <c:pt idx="8">
                  <c:v>80.943440640666338</c:v>
                </c:pt>
                <c:pt idx="9">
                  <c:v>90.974696888877929</c:v>
                </c:pt>
                <c:pt idx="10">
                  <c:v>62.987642756011617</c:v>
                </c:pt>
                <c:pt idx="11">
                  <c:v>1.2747146342620681</c:v>
                </c:pt>
                <c:pt idx="12">
                  <c:v>-35.798625397987472</c:v>
                </c:pt>
                <c:pt idx="13">
                  <c:v>-44.911595759770506</c:v>
                </c:pt>
                <c:pt idx="14">
                  <c:v>-38.779745605375552</c:v>
                </c:pt>
                <c:pt idx="15">
                  <c:v>-28.295430817741646</c:v>
                </c:pt>
                <c:pt idx="16">
                  <c:v>-33.321508160945783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CACF-4731-9BE9-4843A868C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429000"/>
        <c:axId val="2104431928"/>
      </c:scatterChart>
      <c:valAx>
        <c:axId val="2104429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431928"/>
        <c:crosses val="autoZero"/>
        <c:crossBetween val="midCat"/>
      </c:valAx>
      <c:valAx>
        <c:axId val="2104431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429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'Shake averages'!$P$13</c:f>
              <c:strCache>
                <c:ptCount val="1"/>
                <c:pt idx="0">
                  <c:v>2G-J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averages'!$P$14:$P$35</c:f>
              <c:numCache>
                <c:formatCode>General</c:formatCode>
                <c:ptCount val="22"/>
                <c:pt idx="0">
                  <c:v>0</c:v>
                </c:pt>
                <c:pt idx="1">
                  <c:v>1.1813240640129379</c:v>
                </c:pt>
                <c:pt idx="2">
                  <c:v>-6.3363994609266712</c:v>
                </c:pt>
                <c:pt idx="3">
                  <c:v>0.15564178547577553</c:v>
                </c:pt>
                <c:pt idx="4">
                  <c:v>2.4513805720622597</c:v>
                </c:pt>
                <c:pt idx="5">
                  <c:v>16.394943725388412</c:v>
                </c:pt>
                <c:pt idx="6">
                  <c:v>26.90751605977195</c:v>
                </c:pt>
                <c:pt idx="7">
                  <c:v>40.321863660548317</c:v>
                </c:pt>
                <c:pt idx="8">
                  <c:v>42.426773040259384</c:v>
                </c:pt>
                <c:pt idx="9">
                  <c:v>23.513047180039667</c:v>
                </c:pt>
                <c:pt idx="10">
                  <c:v>24.912461619392062</c:v>
                </c:pt>
                <c:pt idx="11">
                  <c:v>2.7873898037799907</c:v>
                </c:pt>
                <c:pt idx="12">
                  <c:v>-11.564748079925925</c:v>
                </c:pt>
                <c:pt idx="13">
                  <c:v>-26.275267905889066</c:v>
                </c:pt>
                <c:pt idx="14">
                  <c:v>-22.586970517465549</c:v>
                </c:pt>
                <c:pt idx="15">
                  <c:v>-21.017726906267566</c:v>
                </c:pt>
                <c:pt idx="16">
                  <c:v>-20.3980009654491</c:v>
                </c:pt>
                <c:pt idx="17">
                  <c:v>-18.615182322259482</c:v>
                </c:pt>
                <c:pt idx="18">
                  <c:v>-16.592410964569346</c:v>
                </c:pt>
                <c:pt idx="19">
                  <c:v>-11.814301996428357</c:v>
                </c:pt>
                <c:pt idx="20">
                  <c:v>-11.622644374595497</c:v>
                </c:pt>
                <c:pt idx="21">
                  <c:v>-5.0892105763326496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92A-46FA-AA28-9ABF913FDC04}"/>
            </c:ext>
          </c:extLst>
        </c:ser>
        <c:ser>
          <c:idx val="1"/>
          <c:order val="1"/>
          <c:tx>
            <c:strRef>
              <c:f>'Shake averages'!$Q$13</c:f>
              <c:strCache>
                <c:ptCount val="1"/>
                <c:pt idx="0">
                  <c:v>2H-E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averages'!$Q$14:$Q$35</c:f>
              <c:numCache>
                <c:formatCode>General</c:formatCode>
                <c:ptCount val="22"/>
                <c:pt idx="0">
                  <c:v>1.1049747792998723</c:v>
                </c:pt>
                <c:pt idx="1">
                  <c:v>-13.02119723330712</c:v>
                </c:pt>
                <c:pt idx="2">
                  <c:v>-17.084859363839737</c:v>
                </c:pt>
                <c:pt idx="3">
                  <c:v>-13.32000592114089</c:v>
                </c:pt>
                <c:pt idx="4">
                  <c:v>10.72864970768064</c:v>
                </c:pt>
                <c:pt idx="5">
                  <c:v>48.994486890990906</c:v>
                </c:pt>
                <c:pt idx="6">
                  <c:v>44.655314333211713</c:v>
                </c:pt>
                <c:pt idx="7">
                  <c:v>21.810193354639015</c:v>
                </c:pt>
                <c:pt idx="8">
                  <c:v>11.796566790005725</c:v>
                </c:pt>
                <c:pt idx="9">
                  <c:v>3.368728444827537</c:v>
                </c:pt>
                <c:pt idx="10">
                  <c:v>-10.710171561599878</c:v>
                </c:pt>
                <c:pt idx="11">
                  <c:v>-27.459140204572389</c:v>
                </c:pt>
                <c:pt idx="12">
                  <c:v>-42.552819510755604</c:v>
                </c:pt>
                <c:pt idx="13">
                  <c:v>-47.522897397096926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92A-46FA-AA28-9ABF913FDC04}"/>
            </c:ext>
          </c:extLst>
        </c:ser>
        <c:ser>
          <c:idx val="2"/>
          <c:order val="2"/>
          <c:tx>
            <c:strRef>
              <c:f>'Shake averages'!$R$13</c:f>
              <c:strCache>
                <c:ptCount val="1"/>
                <c:pt idx="0">
                  <c:v>2I-A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averages'!$R$14:$R$35</c:f>
              <c:numCache>
                <c:formatCode>General</c:formatCode>
                <c:ptCount val="22"/>
                <c:pt idx="0">
                  <c:v>0</c:v>
                </c:pt>
                <c:pt idx="1">
                  <c:v>5.6620609995970375</c:v>
                </c:pt>
                <c:pt idx="2">
                  <c:v>10.23900702805769</c:v>
                </c:pt>
                <c:pt idx="3">
                  <c:v>5.3957001330642145</c:v>
                </c:pt>
                <c:pt idx="4">
                  <c:v>15.42356575032607</c:v>
                </c:pt>
                <c:pt idx="5">
                  <c:v>41.788668681722697</c:v>
                </c:pt>
                <c:pt idx="6">
                  <c:v>53.46587282752045</c:v>
                </c:pt>
                <c:pt idx="7">
                  <c:v>96.810874015020531</c:v>
                </c:pt>
                <c:pt idx="8">
                  <c:v>93.310190718910505</c:v>
                </c:pt>
                <c:pt idx="9">
                  <c:v>83.771849867962501</c:v>
                </c:pt>
                <c:pt idx="10">
                  <c:v>59.407126643832363</c:v>
                </c:pt>
                <c:pt idx="11">
                  <c:v>39.016888976341541</c:v>
                </c:pt>
                <c:pt idx="12">
                  <c:v>20.22065968734438</c:v>
                </c:pt>
                <c:pt idx="13">
                  <c:v>16.762911256352577</c:v>
                </c:pt>
                <c:pt idx="14">
                  <c:v>-16.850333525727002</c:v>
                </c:pt>
                <c:pt idx="15">
                  <c:v>-9.6743806645649215</c:v>
                </c:pt>
                <c:pt idx="16">
                  <c:v>-24.543238472346047</c:v>
                </c:pt>
                <c:pt idx="17">
                  <c:v>-25.832500268639468</c:v>
                </c:pt>
                <c:pt idx="18">
                  <c:v>-21.078324450580428</c:v>
                </c:pt>
                <c:pt idx="19">
                  <c:v>-25.269631510601499</c:v>
                </c:pt>
                <c:pt idx="20">
                  <c:v>-26.313856121440825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92A-46FA-AA28-9ABF913FDC04}"/>
            </c:ext>
          </c:extLst>
        </c:ser>
        <c:ser>
          <c:idx val="3"/>
          <c:order val="3"/>
          <c:tx>
            <c:strRef>
              <c:f>'Shake averages'!$S$13</c:f>
              <c:strCache>
                <c:ptCount val="1"/>
                <c:pt idx="0">
                  <c:v>2I-F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averages'!$S$14:$S$35</c:f>
              <c:numCache>
                <c:formatCode>General</c:formatCode>
                <c:ptCount val="22"/>
                <c:pt idx="0">
                  <c:v>0</c:v>
                </c:pt>
                <c:pt idx="1">
                  <c:v>-9.3142418442197314</c:v>
                </c:pt>
                <c:pt idx="2">
                  <c:v>-4.7981428583135779</c:v>
                </c:pt>
                <c:pt idx="3">
                  <c:v>3.5183132705242017</c:v>
                </c:pt>
                <c:pt idx="4">
                  <c:v>2.1119798767540927</c:v>
                </c:pt>
                <c:pt idx="5">
                  <c:v>2.6436966059114906</c:v>
                </c:pt>
                <c:pt idx="6">
                  <c:v>8.5565405889689234</c:v>
                </c:pt>
                <c:pt idx="7">
                  <c:v>24.190676820840327</c:v>
                </c:pt>
                <c:pt idx="8">
                  <c:v>49.253975790509934</c:v>
                </c:pt>
                <c:pt idx="9">
                  <c:v>76.71156976033663</c:v>
                </c:pt>
                <c:pt idx="10">
                  <c:v>89.143428608876036</c:v>
                </c:pt>
                <c:pt idx="11">
                  <c:v>63.355279522726761</c:v>
                </c:pt>
                <c:pt idx="12">
                  <c:v>35.291596278850157</c:v>
                </c:pt>
                <c:pt idx="13">
                  <c:v>-6.8556130701703673</c:v>
                </c:pt>
                <c:pt idx="14">
                  <c:v>-17.739019766557604</c:v>
                </c:pt>
                <c:pt idx="15">
                  <c:v>-26.026796562519866</c:v>
                </c:pt>
                <c:pt idx="16">
                  <c:v>-26.497061455201749</c:v>
                </c:pt>
                <c:pt idx="17">
                  <c:v>-28.561535627563483</c:v>
                </c:pt>
                <c:pt idx="18">
                  <c:v>-33.240797505298126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92A-46FA-AA28-9ABF913FDC04}"/>
            </c:ext>
          </c:extLst>
        </c:ser>
        <c:ser>
          <c:idx val="4"/>
          <c:order val="4"/>
          <c:tx>
            <c:strRef>
              <c:f>'Shake averages'!$T$13</c:f>
              <c:strCache>
                <c:ptCount val="1"/>
                <c:pt idx="0">
                  <c:v>2J-D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averages'!$T$14:$T$35</c:f>
              <c:numCache>
                <c:formatCode>General</c:formatCode>
                <c:ptCount val="22"/>
                <c:pt idx="0">
                  <c:v>0</c:v>
                </c:pt>
                <c:pt idx="1">
                  <c:v>-8.8854352555433902</c:v>
                </c:pt>
                <c:pt idx="2">
                  <c:v>-9.4043936037532117</c:v>
                </c:pt>
                <c:pt idx="3">
                  <c:v>-14.68419405427251</c:v>
                </c:pt>
                <c:pt idx="4">
                  <c:v>-10.550395628279778</c:v>
                </c:pt>
                <c:pt idx="5">
                  <c:v>-11.96456131419079</c:v>
                </c:pt>
                <c:pt idx="6">
                  <c:v>-24.074117875159924</c:v>
                </c:pt>
                <c:pt idx="7">
                  <c:v>-15.82636110140939</c:v>
                </c:pt>
                <c:pt idx="8">
                  <c:v>-1.5535563776120647</c:v>
                </c:pt>
                <c:pt idx="9">
                  <c:v>34.765309393284944</c:v>
                </c:pt>
                <c:pt idx="10">
                  <c:v>66.688322463054774</c:v>
                </c:pt>
                <c:pt idx="11">
                  <c:v>67.188860144393757</c:v>
                </c:pt>
                <c:pt idx="12">
                  <c:v>50.3554802061239</c:v>
                </c:pt>
                <c:pt idx="13">
                  <c:v>40.395145216624833</c:v>
                </c:pt>
                <c:pt idx="14">
                  <c:v>36.777738426859877</c:v>
                </c:pt>
                <c:pt idx="15">
                  <c:v>-0.77947250842826088</c:v>
                </c:pt>
                <c:pt idx="16">
                  <c:v>-10.489016137407182</c:v>
                </c:pt>
                <c:pt idx="17">
                  <c:v>-21.000620359541806</c:v>
                </c:pt>
                <c:pt idx="18">
                  <c:v>-19.658161145714278</c:v>
                </c:pt>
                <c:pt idx="19">
                  <c:v>-19.770987632789584</c:v>
                </c:pt>
                <c:pt idx="20">
                  <c:v>-17.71942345763793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92A-46FA-AA28-9ABF913FDC04}"/>
            </c:ext>
          </c:extLst>
        </c:ser>
        <c:ser>
          <c:idx val="5"/>
          <c:order val="5"/>
          <c:tx>
            <c:strRef>
              <c:f>'Shake averages'!$U$13</c:f>
              <c:strCache>
                <c:ptCount val="1"/>
                <c:pt idx="0">
                  <c:v>2J-B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averages'!$U$14:$U$35</c:f>
              <c:numCache>
                <c:formatCode>General</c:formatCode>
                <c:ptCount val="22"/>
                <c:pt idx="0">
                  <c:v>0</c:v>
                </c:pt>
                <c:pt idx="1">
                  <c:v>-13.467174776792296</c:v>
                </c:pt>
                <c:pt idx="2">
                  <c:v>-21.598996052807752</c:v>
                </c:pt>
                <c:pt idx="3">
                  <c:v>-13.999690594671051</c:v>
                </c:pt>
                <c:pt idx="4">
                  <c:v>-2.2628976883468206</c:v>
                </c:pt>
                <c:pt idx="5">
                  <c:v>25.104705299849901</c:v>
                </c:pt>
                <c:pt idx="6">
                  <c:v>70.350610674627418</c:v>
                </c:pt>
                <c:pt idx="7">
                  <c:v>104.50794817670379</c:v>
                </c:pt>
                <c:pt idx="8">
                  <c:v>99.065647075871993</c:v>
                </c:pt>
                <c:pt idx="9">
                  <c:v>102.42520272496689</c:v>
                </c:pt>
                <c:pt idx="10">
                  <c:v>76.682980964378132</c:v>
                </c:pt>
                <c:pt idx="11">
                  <c:v>24.978836620045922</c:v>
                </c:pt>
                <c:pt idx="12">
                  <c:v>-5.3796757228430172</c:v>
                </c:pt>
                <c:pt idx="13">
                  <c:v>-24.592488802600595</c:v>
                </c:pt>
                <c:pt idx="14">
                  <c:v>-30.305809349205031</c:v>
                </c:pt>
                <c:pt idx="15">
                  <c:v>-43.073210620222234</c:v>
                </c:pt>
                <c:pt idx="16">
                  <c:v>-29.161427419557572</c:v>
                </c:pt>
                <c:pt idx="17">
                  <c:v>-29.682079647990246</c:v>
                </c:pt>
                <c:pt idx="18">
                  <c:v>-38.145836150122378</c:v>
                </c:pt>
                <c:pt idx="19">
                  <c:v>-37.316227731648901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92A-46FA-AA28-9ABF913FDC04}"/>
            </c:ext>
          </c:extLst>
        </c:ser>
        <c:ser>
          <c:idx val="6"/>
          <c:order val="6"/>
          <c:tx>
            <c:strRef>
              <c:f>'Shake averages'!$V$13</c:f>
              <c:strCache>
                <c:ptCount val="1"/>
                <c:pt idx="0">
                  <c:v>2K-B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averages'!$V$14:$V$35</c:f>
              <c:numCache>
                <c:formatCode>General</c:formatCode>
                <c:ptCount val="22"/>
                <c:pt idx="0">
                  <c:v>4.7862871695183067</c:v>
                </c:pt>
                <c:pt idx="1">
                  <c:v>6.2315477045673164</c:v>
                </c:pt>
                <c:pt idx="2">
                  <c:v>9.7826050442884913</c:v>
                </c:pt>
                <c:pt idx="3">
                  <c:v>2.4989641301081211</c:v>
                </c:pt>
                <c:pt idx="4">
                  <c:v>-9.3627594156631826</c:v>
                </c:pt>
                <c:pt idx="5">
                  <c:v>0.54752440357855825</c:v>
                </c:pt>
                <c:pt idx="6">
                  <c:v>24.484641365762155</c:v>
                </c:pt>
                <c:pt idx="7">
                  <c:v>53.256018324543497</c:v>
                </c:pt>
                <c:pt idx="8">
                  <c:v>36.103580057536846</c:v>
                </c:pt>
                <c:pt idx="9">
                  <c:v>23.6944690061963</c:v>
                </c:pt>
                <c:pt idx="10">
                  <c:v>8.9998240366125692</c:v>
                </c:pt>
                <c:pt idx="11">
                  <c:v>10.351182461376647</c:v>
                </c:pt>
                <c:pt idx="12">
                  <c:v>-24.115208006408455</c:v>
                </c:pt>
                <c:pt idx="13">
                  <c:v>-28.065893083004948</c:v>
                </c:pt>
                <c:pt idx="14">
                  <c:v>-28.749196778194577</c:v>
                </c:pt>
                <c:pt idx="15">
                  <c:v>-34.768782335530837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92A-46FA-AA28-9ABF913FDC04}"/>
            </c:ext>
          </c:extLst>
        </c:ser>
        <c:ser>
          <c:idx val="7"/>
          <c:order val="7"/>
          <c:tx>
            <c:strRef>
              <c:f>'Shake averages'!$W$13</c:f>
              <c:strCache>
                <c:ptCount val="1"/>
                <c:pt idx="0">
                  <c:v>2K-F</c:v>
                </c:pt>
              </c:strCache>
            </c:strRef>
          </c:tx>
          <c:marker>
            <c:symbol val="none"/>
          </c:marker>
          <c:xVal>
            <c:numRef>
              <c:f>'Shake averages'!$O$14:$O$35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averages'!$W$14:$W$35</c:f>
              <c:numCache>
                <c:formatCode>General</c:formatCode>
                <c:ptCount val="22"/>
                <c:pt idx="0">
                  <c:v>0</c:v>
                </c:pt>
                <c:pt idx="1">
                  <c:v>-0.62329760173794535</c:v>
                </c:pt>
                <c:pt idx="2">
                  <c:v>-11.035357432095532</c:v>
                </c:pt>
                <c:pt idx="3">
                  <c:v>-1.9089387239834703</c:v>
                </c:pt>
                <c:pt idx="4">
                  <c:v>2.1758128843937605</c:v>
                </c:pt>
                <c:pt idx="5">
                  <c:v>9.5417983313132293</c:v>
                </c:pt>
                <c:pt idx="6">
                  <c:v>26.707021162950536</c:v>
                </c:pt>
                <c:pt idx="7">
                  <c:v>53.191110566319104</c:v>
                </c:pt>
                <c:pt idx="8">
                  <c:v>56.641118112836033</c:v>
                </c:pt>
                <c:pt idx="9">
                  <c:v>51.719244266681869</c:v>
                </c:pt>
                <c:pt idx="10">
                  <c:v>58.447417533725606</c:v>
                </c:pt>
                <c:pt idx="11">
                  <c:v>35.794509154189392</c:v>
                </c:pt>
                <c:pt idx="12">
                  <c:v>-1.1434080316852555</c:v>
                </c:pt>
                <c:pt idx="13">
                  <c:v>-21.799099873510485</c:v>
                </c:pt>
                <c:pt idx="14">
                  <c:v>-23.82401348187808</c:v>
                </c:pt>
                <c:pt idx="15">
                  <c:v>-31.159838366453059</c:v>
                </c:pt>
                <c:pt idx="16">
                  <c:v>-22.610934063634534</c:v>
                </c:pt>
                <c:pt idx="17">
                  <c:v>-24.135884295367607</c:v>
                </c:pt>
                <c:pt idx="18">
                  <c:v>-21.203424112975934</c:v>
                </c:pt>
                <c:pt idx="19">
                  <c:v>-28.784917648190966</c:v>
                </c:pt>
                <c:pt idx="20">
                  <c:v>-22.179728136124243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92A-46FA-AA28-9ABF913FD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732216"/>
        <c:axId val="2103729224"/>
      </c:scatterChart>
      <c:valAx>
        <c:axId val="2103732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729224"/>
        <c:crosses val="autoZero"/>
        <c:crossBetween val="midCat"/>
      </c:valAx>
      <c:valAx>
        <c:axId val="2103729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7322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'Shake averages'!$AC$13</c:f>
              <c:strCache>
                <c:ptCount val="1"/>
                <c:pt idx="0">
                  <c:v>2H-D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averages'!$AC$14:$AC$35</c:f>
              <c:numCache>
                <c:formatCode>General</c:formatCode>
                <c:ptCount val="22"/>
                <c:pt idx="0">
                  <c:v>0</c:v>
                </c:pt>
                <c:pt idx="1">
                  <c:v>14.522973644443747</c:v>
                </c:pt>
                <c:pt idx="2">
                  <c:v>31.341787392423907</c:v>
                </c:pt>
                <c:pt idx="3">
                  <c:v>44.744444824863741</c:v>
                </c:pt>
                <c:pt idx="4">
                  <c:v>49.849253681728889</c:v>
                </c:pt>
                <c:pt idx="5">
                  <c:v>52.925879413893682</c:v>
                </c:pt>
                <c:pt idx="6">
                  <c:v>48.25425495636884</c:v>
                </c:pt>
                <c:pt idx="7">
                  <c:v>12.558619005184203</c:v>
                </c:pt>
                <c:pt idx="8">
                  <c:v>-26.14911597773887</c:v>
                </c:pt>
                <c:pt idx="9">
                  <c:v>-42.682651237903109</c:v>
                </c:pt>
                <c:pt idx="10">
                  <c:v>-45.371358804425654</c:v>
                </c:pt>
                <c:pt idx="11">
                  <c:v>-43.372016253817186</c:v>
                </c:pt>
                <c:pt idx="12">
                  <c:v>-51.798279562073468</c:v>
                </c:pt>
                <c:pt idx="13">
                  <c:v>-57.680423526180896</c:v>
                </c:pt>
                <c:pt idx="14">
                  <c:v>-60.988149980282181</c:v>
                </c:pt>
                <c:pt idx="15">
                  <c:v>-63.019594801056847</c:v>
                </c:pt>
                <c:pt idx="16">
                  <c:v>-69.819038156415004</c:v>
                </c:pt>
                <c:pt idx="17">
                  <c:v>-63.511721524160293</c:v>
                </c:pt>
                <c:pt idx="18">
                  <c:v>-63.401346323201949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D9-4700-9560-74C6F3373EBF}"/>
            </c:ext>
          </c:extLst>
        </c:ser>
        <c:ser>
          <c:idx val="1"/>
          <c:order val="1"/>
          <c:tx>
            <c:strRef>
              <c:f>'Shake averages'!$AD$13</c:f>
              <c:strCache>
                <c:ptCount val="1"/>
                <c:pt idx="0">
                  <c:v>2I-C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averages'!$AD$14:$AD$35</c:f>
              <c:numCache>
                <c:formatCode>General</c:formatCode>
                <c:ptCount val="22"/>
                <c:pt idx="0">
                  <c:v>0</c:v>
                </c:pt>
                <c:pt idx="1">
                  <c:v>-1.5476038898812703</c:v>
                </c:pt>
                <c:pt idx="2">
                  <c:v>5.3823233162600141</c:v>
                </c:pt>
                <c:pt idx="3">
                  <c:v>4.7013980583274444</c:v>
                </c:pt>
                <c:pt idx="4">
                  <c:v>8.5173286988035901</c:v>
                </c:pt>
                <c:pt idx="5">
                  <c:v>14.57082510630025</c:v>
                </c:pt>
                <c:pt idx="6">
                  <c:v>28.625335283574373</c:v>
                </c:pt>
                <c:pt idx="7">
                  <c:v>46.030024342385197</c:v>
                </c:pt>
                <c:pt idx="8">
                  <c:v>48.956699875394492</c:v>
                </c:pt>
                <c:pt idx="9">
                  <c:v>-12.491501456647169</c:v>
                </c:pt>
                <c:pt idx="10">
                  <c:v>-29.660109044387507</c:v>
                </c:pt>
                <c:pt idx="11">
                  <c:v>-40.550054095870713</c:v>
                </c:pt>
                <c:pt idx="12">
                  <c:v>-33.8832512390509</c:v>
                </c:pt>
                <c:pt idx="13">
                  <c:v>-31.011585346769476</c:v>
                </c:pt>
                <c:pt idx="14">
                  <c:v>-26.691846148618747</c:v>
                </c:pt>
                <c:pt idx="15">
                  <c:v>-41.305147834501419</c:v>
                </c:pt>
                <c:pt idx="16">
                  <c:v>-40.241810150031249</c:v>
                </c:pt>
                <c:pt idx="17">
                  <c:v>-32.511709752305343</c:v>
                </c:pt>
                <c:pt idx="18">
                  <c:v>-37.883459122172603</c:v>
                </c:pt>
                <c:pt idx="19">
                  <c:v>-37.31902139370613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0D9-4700-9560-74C6F3373EBF}"/>
            </c:ext>
          </c:extLst>
        </c:ser>
        <c:ser>
          <c:idx val="2"/>
          <c:order val="2"/>
          <c:tx>
            <c:strRef>
              <c:f>'Shake averages'!$AE$13</c:f>
              <c:strCache>
                <c:ptCount val="1"/>
                <c:pt idx="0">
                  <c:v>2I-E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averages'!$AE$14:$AE$35</c:f>
              <c:numCache>
                <c:formatCode>General</c:formatCode>
                <c:ptCount val="22"/>
                <c:pt idx="0">
                  <c:v>0</c:v>
                </c:pt>
                <c:pt idx="1">
                  <c:v>7.4433568783228976</c:v>
                </c:pt>
                <c:pt idx="2">
                  <c:v>17.439133133290944</c:v>
                </c:pt>
                <c:pt idx="3">
                  <c:v>33.10029607972978</c:v>
                </c:pt>
                <c:pt idx="4">
                  <c:v>40.017476051351728</c:v>
                </c:pt>
                <c:pt idx="5">
                  <c:v>13.150353113954294</c:v>
                </c:pt>
                <c:pt idx="6">
                  <c:v>-4.2895852283194245</c:v>
                </c:pt>
                <c:pt idx="7">
                  <c:v>-30.877126824997578</c:v>
                </c:pt>
                <c:pt idx="8">
                  <c:v>-34.968861420687112</c:v>
                </c:pt>
                <c:pt idx="9">
                  <c:v>-38.527973994811887</c:v>
                </c:pt>
                <c:pt idx="10">
                  <c:v>-26.98743390289339</c:v>
                </c:pt>
                <c:pt idx="11">
                  <c:v>-27.609382286317061</c:v>
                </c:pt>
                <c:pt idx="12">
                  <c:v>-37.175323336328461</c:v>
                </c:pt>
                <c:pt idx="13">
                  <c:v>-45.098330236848682</c:v>
                </c:pt>
                <c:pt idx="14">
                  <c:v>-36.560561570998971</c:v>
                </c:pt>
                <c:pt idx="15">
                  <c:v>-38.429144904618916</c:v>
                </c:pt>
                <c:pt idx="16">
                  <c:v>-42.359848285895715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0D9-4700-9560-74C6F3373EBF}"/>
            </c:ext>
          </c:extLst>
        </c:ser>
        <c:ser>
          <c:idx val="3"/>
          <c:order val="3"/>
          <c:tx>
            <c:strRef>
              <c:f>'Shake averages'!$AF$13</c:f>
              <c:strCache>
                <c:ptCount val="1"/>
                <c:pt idx="0">
                  <c:v>2I-I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averages'!$AF$14:$AF$35</c:f>
              <c:numCache>
                <c:formatCode>General</c:formatCode>
                <c:ptCount val="22"/>
                <c:pt idx="0">
                  <c:v>0</c:v>
                </c:pt>
                <c:pt idx="1">
                  <c:v>-4.3952366209956129</c:v>
                </c:pt>
                <c:pt idx="2">
                  <c:v>-21.553544135353398</c:v>
                </c:pt>
                <c:pt idx="3">
                  <c:v>-6.1471002340578451</c:v>
                </c:pt>
                <c:pt idx="4">
                  <c:v>4.8240700633878122</c:v>
                </c:pt>
                <c:pt idx="5">
                  <c:v>8.2188213823556566</c:v>
                </c:pt>
                <c:pt idx="6">
                  <c:v>-22.036631177466365</c:v>
                </c:pt>
                <c:pt idx="7">
                  <c:v>-40.709712866714987</c:v>
                </c:pt>
                <c:pt idx="8">
                  <c:v>-44.043152119078606</c:v>
                </c:pt>
                <c:pt idx="9">
                  <c:v>-50.570524281357422</c:v>
                </c:pt>
                <c:pt idx="10">
                  <c:v>-54.537932990650141</c:v>
                </c:pt>
                <c:pt idx="11">
                  <c:v>-54.538308555128502</c:v>
                </c:pt>
                <c:pt idx="12">
                  <c:v>-64.684609372911552</c:v>
                </c:pt>
                <c:pt idx="13">
                  <c:v>-57.933197990185569</c:v>
                </c:pt>
                <c:pt idx="14">
                  <c:v>-56.546865693988359</c:v>
                </c:pt>
                <c:pt idx="15">
                  <c:v>-70.684759632946353</c:v>
                </c:pt>
                <c:pt idx="16">
                  <c:v>-62.418712548338675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0D9-4700-9560-74C6F3373EBF}"/>
            </c:ext>
          </c:extLst>
        </c:ser>
        <c:ser>
          <c:idx val="4"/>
          <c:order val="4"/>
          <c:tx>
            <c:strRef>
              <c:f>'Shake averages'!$AG$13</c:f>
              <c:strCache>
                <c:ptCount val="1"/>
                <c:pt idx="0">
                  <c:v>2J-E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averages'!$AG$14:$AG$35</c:f>
              <c:numCache>
                <c:formatCode>General</c:formatCode>
                <c:ptCount val="22"/>
                <c:pt idx="0">
                  <c:v>0</c:v>
                </c:pt>
                <c:pt idx="1">
                  <c:v>13.460711605395437</c:v>
                </c:pt>
                <c:pt idx="2">
                  <c:v>26.186405478297232</c:v>
                </c:pt>
                <c:pt idx="3">
                  <c:v>53.828234836322132</c:v>
                </c:pt>
                <c:pt idx="4">
                  <c:v>61.433459401156163</c:v>
                </c:pt>
                <c:pt idx="5">
                  <c:v>60.554748012006037</c:v>
                </c:pt>
                <c:pt idx="6">
                  <c:v>69.645278521329701</c:v>
                </c:pt>
                <c:pt idx="7">
                  <c:v>44.159672535787173</c:v>
                </c:pt>
                <c:pt idx="8">
                  <c:v>14.757873490102298</c:v>
                </c:pt>
                <c:pt idx="9">
                  <c:v>-21.455643640514783</c:v>
                </c:pt>
                <c:pt idx="10">
                  <c:v>-39.927454260466419</c:v>
                </c:pt>
                <c:pt idx="11">
                  <c:v>-34.768922251930618</c:v>
                </c:pt>
                <c:pt idx="12">
                  <c:v>-44.068924637313394</c:v>
                </c:pt>
                <c:pt idx="13">
                  <c:v>-44.020052581875774</c:v>
                </c:pt>
                <c:pt idx="14">
                  <c:v>-49.49623821085703</c:v>
                </c:pt>
                <c:pt idx="15">
                  <c:v>-56.899746393189623</c:v>
                </c:pt>
                <c:pt idx="16">
                  <c:v>-57.111772345811495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D9-4700-9560-74C6F3373EBF}"/>
            </c:ext>
          </c:extLst>
        </c:ser>
        <c:ser>
          <c:idx val="5"/>
          <c:order val="5"/>
          <c:tx>
            <c:strRef>
              <c:f>'Shake averages'!$AH$13</c:f>
              <c:strCache>
                <c:ptCount val="1"/>
                <c:pt idx="0">
                  <c:v>2J-F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averages'!$AH$14:$AH$35</c:f>
              <c:numCache>
                <c:formatCode>General</c:formatCode>
                <c:ptCount val="22"/>
                <c:pt idx="0">
                  <c:v>0</c:v>
                </c:pt>
                <c:pt idx="1">
                  <c:v>-4.0468101512117061</c:v>
                </c:pt>
                <c:pt idx="2">
                  <c:v>-2.6214953879665033</c:v>
                </c:pt>
                <c:pt idx="3">
                  <c:v>-0.44297012371169825</c:v>
                </c:pt>
                <c:pt idx="4">
                  <c:v>-3.8137793176821382</c:v>
                </c:pt>
                <c:pt idx="5">
                  <c:v>30.06511475823174</c:v>
                </c:pt>
                <c:pt idx="6">
                  <c:v>40.443450829744286</c:v>
                </c:pt>
                <c:pt idx="7">
                  <c:v>76.522269086795347</c:v>
                </c:pt>
                <c:pt idx="8">
                  <c:v>71.339499708814671</c:v>
                </c:pt>
                <c:pt idx="9">
                  <c:v>58.002258061123378</c:v>
                </c:pt>
                <c:pt idx="10">
                  <c:v>-2.4350124890179035</c:v>
                </c:pt>
                <c:pt idx="11">
                  <c:v>-36.030152926513352</c:v>
                </c:pt>
                <c:pt idx="12">
                  <c:v>-26.951612331654331</c:v>
                </c:pt>
                <c:pt idx="13">
                  <c:v>-33.096794454702909</c:v>
                </c:pt>
                <c:pt idx="14">
                  <c:v>-34.984425657998493</c:v>
                </c:pt>
                <c:pt idx="15">
                  <c:v>-33.422289128660012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D9-4700-9560-74C6F3373EBF}"/>
            </c:ext>
          </c:extLst>
        </c:ser>
        <c:ser>
          <c:idx val="6"/>
          <c:order val="6"/>
          <c:tx>
            <c:strRef>
              <c:f>'Shake averages'!$AI$13</c:f>
              <c:strCache>
                <c:ptCount val="1"/>
                <c:pt idx="0">
                  <c:v>2J-H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averages'!$AI$14:$AI$35</c:f>
              <c:numCache>
                <c:formatCode>General</c:formatCode>
                <c:ptCount val="22"/>
                <c:pt idx="0">
                  <c:v>0</c:v>
                </c:pt>
                <c:pt idx="1">
                  <c:v>-2.4516724875519738</c:v>
                </c:pt>
                <c:pt idx="2">
                  <c:v>-3.9697129011259769</c:v>
                </c:pt>
                <c:pt idx="3">
                  <c:v>13.63057602568675</c:v>
                </c:pt>
                <c:pt idx="4">
                  <c:v>27.605294272435799</c:v>
                </c:pt>
                <c:pt idx="5">
                  <c:v>63.679698638284286</c:v>
                </c:pt>
                <c:pt idx="6">
                  <c:v>82.829271435390083</c:v>
                </c:pt>
                <c:pt idx="7">
                  <c:v>90.871544491523991</c:v>
                </c:pt>
                <c:pt idx="8">
                  <c:v>60.757355843503738</c:v>
                </c:pt>
                <c:pt idx="9">
                  <c:v>4.7017464481995548</c:v>
                </c:pt>
                <c:pt idx="10">
                  <c:v>-14.854087980417994</c:v>
                </c:pt>
                <c:pt idx="11">
                  <c:v>-25.442858574544015</c:v>
                </c:pt>
                <c:pt idx="12">
                  <c:v>-35.715871438196977</c:v>
                </c:pt>
                <c:pt idx="13">
                  <c:v>-27.541466950646495</c:v>
                </c:pt>
                <c:pt idx="14">
                  <c:v>-21.724047182351125</c:v>
                </c:pt>
                <c:pt idx="15">
                  <c:v>-33.590384648185264</c:v>
                </c:pt>
                <c:pt idx="16">
                  <c:v>-28.969053089645517</c:v>
                </c:pt>
                <c:pt idx="17">
                  <c:v>-34.796245473131385</c:v>
                </c:pt>
                <c:pt idx="18">
                  <c:v>-27.036307800112635</c:v>
                </c:pt>
                <c:pt idx="19">
                  <c:v>-18.650568054365671</c:v>
                </c:pt>
                <c:pt idx="20">
                  <c:v>-14.844555092910184</c:v>
                </c:pt>
                <c:pt idx="21">
                  <c:v>-4.4302454276172858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D9-4700-9560-74C6F3373EBF}"/>
            </c:ext>
          </c:extLst>
        </c:ser>
        <c:ser>
          <c:idx val="7"/>
          <c:order val="7"/>
          <c:tx>
            <c:strRef>
              <c:f>'Shake averages'!$AJ$13</c:f>
              <c:strCache>
                <c:ptCount val="1"/>
                <c:pt idx="0">
                  <c:v>2K-M</c:v>
                </c:pt>
              </c:strCache>
            </c:strRef>
          </c:tx>
          <c:marker>
            <c:symbol val="none"/>
          </c:marker>
          <c:xVal>
            <c:numRef>
              <c:f>'Shake averages'!$AB$14:$AB$35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averages'!$AJ$14:$AJ$35</c:f>
              <c:numCache>
                <c:formatCode>General</c:formatCode>
                <c:ptCount val="22"/>
                <c:pt idx="0">
                  <c:v>0</c:v>
                </c:pt>
                <c:pt idx="1">
                  <c:v>-12.322974337752756</c:v>
                </c:pt>
                <c:pt idx="2">
                  <c:v>-15.709527915715185</c:v>
                </c:pt>
                <c:pt idx="3">
                  <c:v>19.291725043932225</c:v>
                </c:pt>
                <c:pt idx="4">
                  <c:v>28.875222325261195</c:v>
                </c:pt>
                <c:pt idx="5">
                  <c:v>45.0443156923549</c:v>
                </c:pt>
                <c:pt idx="6">
                  <c:v>58.566688684578388</c:v>
                </c:pt>
                <c:pt idx="7">
                  <c:v>83.903845258242697</c:v>
                </c:pt>
                <c:pt idx="8">
                  <c:v>51.300227192998186</c:v>
                </c:pt>
                <c:pt idx="9">
                  <c:v>27.292893661924023</c:v>
                </c:pt>
                <c:pt idx="10">
                  <c:v>-9.7462277340091976</c:v>
                </c:pt>
                <c:pt idx="11">
                  <c:v>-27.672720734642734</c:v>
                </c:pt>
                <c:pt idx="12">
                  <c:v>-29.1304138672667</c:v>
                </c:pt>
                <c:pt idx="13">
                  <c:v>-37.854526810728188</c:v>
                </c:pt>
                <c:pt idx="14">
                  <c:v>-40.006496423595905</c:v>
                </c:pt>
                <c:pt idx="15">
                  <c:v>-42.586278657057662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0D9-4700-9560-74C6F3373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675016"/>
        <c:axId val="2103672024"/>
      </c:scatterChart>
      <c:valAx>
        <c:axId val="2103675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672024"/>
        <c:crosses val="autoZero"/>
        <c:crossBetween val="midCat"/>
      </c:valAx>
      <c:valAx>
        <c:axId val="2103672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675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'Shake Normalized'!$Z$9</c:f>
              <c:strCache>
                <c:ptCount val="1"/>
                <c:pt idx="0">
                  <c:v>Control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Normalized'!$AC$10:$AC$31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2.695276001833864</c:v>
                  </c:pt>
                  <c:pt idx="3">
                    <c:v>6.4861559028642448</c:v>
                  </c:pt>
                  <c:pt idx="4">
                    <c:v>10.409511531636086</c:v>
                  </c:pt>
                  <c:pt idx="5">
                    <c:v>12.890591801827137</c:v>
                  </c:pt>
                  <c:pt idx="6">
                    <c:v>12.703631620242234</c:v>
                  </c:pt>
                  <c:pt idx="7">
                    <c:v>10.225437462669683</c:v>
                  </c:pt>
                  <c:pt idx="8">
                    <c:v>8.5555154241909737</c:v>
                  </c:pt>
                  <c:pt idx="9">
                    <c:v>15.542565759194437</c:v>
                  </c:pt>
                  <c:pt idx="10">
                    <c:v>22.389373830606875</c:v>
                  </c:pt>
                  <c:pt idx="11">
                    <c:v>19.003133472972468</c:v>
                  </c:pt>
                  <c:pt idx="12">
                    <c:v>12.404535365202754</c:v>
                  </c:pt>
                  <c:pt idx="13">
                    <c:v>8.9548008307085887</c:v>
                  </c:pt>
                  <c:pt idx="14">
                    <c:v>8.7158745309790024</c:v>
                  </c:pt>
                  <c:pt idx="15">
                    <c:v>6.0670591287379416</c:v>
                  </c:pt>
                  <c:pt idx="16">
                    <c:v>4.8966124292192728</c:v>
                  </c:pt>
                  <c:pt idx="17">
                    <c:v>4.4212681832549237</c:v>
                  </c:pt>
                  <c:pt idx="18">
                    <c:v>2.9925855202834306</c:v>
                  </c:pt>
                  <c:pt idx="19">
                    <c:v>3.2804828393588945</c:v>
                  </c:pt>
                  <c:pt idx="20">
                    <c:v>3.6369082160147022</c:v>
                  </c:pt>
                  <c:pt idx="21">
                    <c:v>4.9178575405289768</c:v>
                  </c:pt>
                </c:numCache>
              </c:numRef>
            </c:plus>
            <c:minus>
              <c:numRef>
                <c:f>'Shake Normalized'!$AC$10:$AC$31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2.695276001833864</c:v>
                  </c:pt>
                  <c:pt idx="3">
                    <c:v>6.4861559028642448</c:v>
                  </c:pt>
                  <c:pt idx="4">
                    <c:v>10.409511531636086</c:v>
                  </c:pt>
                  <c:pt idx="5">
                    <c:v>12.890591801827137</c:v>
                  </c:pt>
                  <c:pt idx="6">
                    <c:v>12.703631620242234</c:v>
                  </c:pt>
                  <c:pt idx="7">
                    <c:v>10.225437462669683</c:v>
                  </c:pt>
                  <c:pt idx="8">
                    <c:v>8.5555154241909737</c:v>
                  </c:pt>
                  <c:pt idx="9">
                    <c:v>15.542565759194437</c:v>
                  </c:pt>
                  <c:pt idx="10">
                    <c:v>22.389373830606875</c:v>
                  </c:pt>
                  <c:pt idx="11">
                    <c:v>19.003133472972468</c:v>
                  </c:pt>
                  <c:pt idx="12">
                    <c:v>12.404535365202754</c:v>
                  </c:pt>
                  <c:pt idx="13">
                    <c:v>8.9548008307085887</c:v>
                  </c:pt>
                  <c:pt idx="14">
                    <c:v>8.7158745309790024</c:v>
                  </c:pt>
                  <c:pt idx="15">
                    <c:v>6.0670591287379416</c:v>
                  </c:pt>
                  <c:pt idx="16">
                    <c:v>4.8966124292192728</c:v>
                  </c:pt>
                  <c:pt idx="17">
                    <c:v>4.4212681832549237</c:v>
                  </c:pt>
                  <c:pt idx="18">
                    <c:v>2.9925855202834306</c:v>
                  </c:pt>
                  <c:pt idx="19">
                    <c:v>3.2804828393588945</c:v>
                  </c:pt>
                  <c:pt idx="20">
                    <c:v>3.6369082160147022</c:v>
                  </c:pt>
                  <c:pt idx="21">
                    <c:v>4.9178575405289768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Normalized'!$Z$10:$Z$31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3.5859287691551174</c:v>
                </c:pt>
                <c:pt idx="3">
                  <c:v>15.939208104483047</c:v>
                </c:pt>
                <c:pt idx="4">
                  <c:v>35.098021102933409</c:v>
                </c:pt>
                <c:pt idx="5">
                  <c:v>61.611128007011573</c:v>
                </c:pt>
                <c:pt idx="6">
                  <c:v>72.783271127871913</c:v>
                </c:pt>
                <c:pt idx="7">
                  <c:v>83.300526769337623</c:v>
                </c:pt>
                <c:pt idx="8">
                  <c:v>100</c:v>
                </c:pt>
                <c:pt idx="9">
                  <c:v>88.582350759534918</c:v>
                </c:pt>
                <c:pt idx="10">
                  <c:v>67.137175117796048</c:v>
                </c:pt>
                <c:pt idx="11">
                  <c:v>33.791997377774877</c:v>
                </c:pt>
                <c:pt idx="12">
                  <c:v>0.55923443021691266</c:v>
                </c:pt>
                <c:pt idx="13">
                  <c:v>-21.07247436944456</c:v>
                </c:pt>
                <c:pt idx="14">
                  <c:v>-18.046782727412747</c:v>
                </c:pt>
                <c:pt idx="15">
                  <c:v>-19.507820865249666</c:v>
                </c:pt>
                <c:pt idx="16">
                  <c:v>-20.527700709362865</c:v>
                </c:pt>
                <c:pt idx="17">
                  <c:v>-15.189746874741958</c:v>
                </c:pt>
                <c:pt idx="18">
                  <c:v>-15.062856450801146</c:v>
                </c:pt>
                <c:pt idx="19">
                  <c:v>-11.946196894889992</c:v>
                </c:pt>
                <c:pt idx="20">
                  <c:v>-11.427450845189819</c:v>
                </c:pt>
                <c:pt idx="21">
                  <c:v>-9.8815899584841613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F77-4BE7-8374-B8276900B512}"/>
            </c:ext>
          </c:extLst>
        </c:ser>
        <c:ser>
          <c:idx val="1"/>
          <c:order val="1"/>
          <c:tx>
            <c:strRef>
              <c:f>'Shake Normalized'!$AA$9</c:f>
              <c:strCache>
                <c:ptCount val="1"/>
                <c:pt idx="0">
                  <c:v>FM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Normalized'!$AD$10:$AD$31</c:f>
                <c:numCache>
                  <c:formatCode>General</c:formatCode>
                  <c:ptCount val="22"/>
                  <c:pt idx="0">
                    <c:v>0.52252163939811391</c:v>
                  </c:pt>
                  <c:pt idx="1">
                    <c:v>2.5174682230878878</c:v>
                  </c:pt>
                  <c:pt idx="2">
                    <c:v>3.5565105758490274</c:v>
                  </c:pt>
                  <c:pt idx="3">
                    <c:v>2.6516487844051926</c:v>
                  </c:pt>
                  <c:pt idx="4">
                    <c:v>2.7743454010251778</c:v>
                  </c:pt>
                  <c:pt idx="5">
                    <c:v>6.5125709491620194</c:v>
                  </c:pt>
                  <c:pt idx="6">
                    <c:v>8.9591137074228229</c:v>
                  </c:pt>
                  <c:pt idx="7">
                    <c:v>12.32523348592764</c:v>
                  </c:pt>
                  <c:pt idx="8">
                    <c:v>10.93941793740751</c:v>
                  </c:pt>
                  <c:pt idx="9">
                    <c:v>10.76839518706111</c:v>
                  </c:pt>
                  <c:pt idx="10">
                    <c:v>10.886787235253161</c:v>
                  </c:pt>
                  <c:pt idx="11">
                    <c:v>9.8212542987637317</c:v>
                  </c:pt>
                  <c:pt idx="12">
                    <c:v>9.6073074333443422</c:v>
                  </c:pt>
                  <c:pt idx="13">
                    <c:v>8.7713339638536851</c:v>
                  </c:pt>
                  <c:pt idx="14">
                    <c:v>6.8895108329105419</c:v>
                  </c:pt>
                  <c:pt idx="15">
                    <c:v>4.9597918579371747</c:v>
                  </c:pt>
                  <c:pt idx="16">
                    <c:v>3.634930791413939</c:v>
                  </c:pt>
                  <c:pt idx="17">
                    <c:v>4.7041922461465697</c:v>
                  </c:pt>
                  <c:pt idx="18">
                    <c:v>6.0033412427713593</c:v>
                  </c:pt>
                  <c:pt idx="19">
                    <c:v>9.0989457547600452</c:v>
                  </c:pt>
                  <c:pt idx="20">
                    <c:v>6.9531528028201803</c:v>
                  </c:pt>
                  <c:pt idx="21">
                    <c:v>1.1182870179584854</c:v>
                  </c:pt>
                </c:numCache>
              </c:numRef>
            </c:plus>
            <c:minus>
              <c:numRef>
                <c:f>'Shake Normalized'!$AD$10:$AD$31</c:f>
                <c:numCache>
                  <c:formatCode>General</c:formatCode>
                  <c:ptCount val="22"/>
                  <c:pt idx="0">
                    <c:v>0.52252163939811391</c:v>
                  </c:pt>
                  <c:pt idx="1">
                    <c:v>2.5174682230878878</c:v>
                  </c:pt>
                  <c:pt idx="2">
                    <c:v>3.5565105758490274</c:v>
                  </c:pt>
                  <c:pt idx="3">
                    <c:v>2.6516487844051926</c:v>
                  </c:pt>
                  <c:pt idx="4">
                    <c:v>2.7743454010251778</c:v>
                  </c:pt>
                  <c:pt idx="5">
                    <c:v>6.5125709491620194</c:v>
                  </c:pt>
                  <c:pt idx="6">
                    <c:v>8.9591137074228229</c:v>
                  </c:pt>
                  <c:pt idx="7">
                    <c:v>12.32523348592764</c:v>
                  </c:pt>
                  <c:pt idx="8">
                    <c:v>10.93941793740751</c:v>
                  </c:pt>
                  <c:pt idx="9">
                    <c:v>10.76839518706111</c:v>
                  </c:pt>
                  <c:pt idx="10">
                    <c:v>10.886787235253161</c:v>
                  </c:pt>
                  <c:pt idx="11">
                    <c:v>9.8212542987637317</c:v>
                  </c:pt>
                  <c:pt idx="12">
                    <c:v>9.6073074333443422</c:v>
                  </c:pt>
                  <c:pt idx="13">
                    <c:v>8.7713339638536851</c:v>
                  </c:pt>
                  <c:pt idx="14">
                    <c:v>6.8895108329105419</c:v>
                  </c:pt>
                  <c:pt idx="15">
                    <c:v>4.9597918579371747</c:v>
                  </c:pt>
                  <c:pt idx="16">
                    <c:v>3.634930791413939</c:v>
                  </c:pt>
                  <c:pt idx="17">
                    <c:v>4.7041922461465697</c:v>
                  </c:pt>
                  <c:pt idx="18">
                    <c:v>6.0033412427713593</c:v>
                  </c:pt>
                  <c:pt idx="19">
                    <c:v>9.0989457547600452</c:v>
                  </c:pt>
                  <c:pt idx="20">
                    <c:v>6.9531528028201803</c:v>
                  </c:pt>
                  <c:pt idx="21">
                    <c:v>1.1182870179584854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Normalized'!$AA$10:$AA$31</c:f>
              <c:numCache>
                <c:formatCode>General</c:formatCode>
                <c:ptCount val="22"/>
                <c:pt idx="0">
                  <c:v>0.64726362349734612</c:v>
                </c:pt>
                <c:pt idx="1">
                  <c:v>-3.5417637645133393</c:v>
                </c:pt>
                <c:pt idx="2">
                  <c:v>-5.5194087546094819</c:v>
                </c:pt>
                <c:pt idx="3">
                  <c:v>-3.5536071438326835</c:v>
                </c:pt>
                <c:pt idx="4">
                  <c:v>1.1772770086864366</c:v>
                </c:pt>
                <c:pt idx="5">
                  <c:v>14.618131582919784</c:v>
                </c:pt>
                <c:pt idx="6">
                  <c:v>25.385471168400024</c:v>
                </c:pt>
                <c:pt idx="7">
                  <c:v>41.559082667435312</c:v>
                </c:pt>
                <c:pt idx="8">
                  <c:v>42.523943960897604</c:v>
                </c:pt>
                <c:pt idx="9">
                  <c:v>43.944007029987091</c:v>
                </c:pt>
                <c:pt idx="10">
                  <c:v>41.043697229314269</c:v>
                </c:pt>
                <c:pt idx="11">
                  <c:v>23.733094933019455</c:v>
                </c:pt>
                <c:pt idx="12">
                  <c:v>2.3195284827790257</c:v>
                </c:pt>
                <c:pt idx="13">
                  <c:v>-10.761963410302524</c:v>
                </c:pt>
                <c:pt idx="14">
                  <c:v>-11.346946955357893</c:v>
                </c:pt>
                <c:pt idx="15">
                  <c:v>-18.293114252278485</c:v>
                </c:pt>
                <c:pt idx="16">
                  <c:v>-14.689372010100614</c:v>
                </c:pt>
                <c:pt idx="17">
                  <c:v>-16.241606627731368</c:v>
                </c:pt>
                <c:pt idx="18">
                  <c:v>-16.471358166234062</c:v>
                </c:pt>
                <c:pt idx="19">
                  <c:v>-13.508988369200019</c:v>
                </c:pt>
                <c:pt idx="20">
                  <c:v>-8.5516798686957571</c:v>
                </c:pt>
                <c:pt idx="21">
                  <c:v>-0.5591435089792427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F77-4BE7-8374-B8276900B512}"/>
            </c:ext>
          </c:extLst>
        </c:ser>
        <c:ser>
          <c:idx val="2"/>
          <c:order val="2"/>
          <c:tx>
            <c:strRef>
              <c:f>'Shake Normalized'!$AB$9</c:f>
              <c:strCache>
                <c:ptCount val="1"/>
                <c:pt idx="0">
                  <c:v>Neo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Normalized'!$AE$10:$AE$31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8.3334985942014086</c:v>
                  </c:pt>
                  <c:pt idx="2">
                    <c:v>8.4184728204196659</c:v>
                  </c:pt>
                  <c:pt idx="3">
                    <c:v>8.5398786940950409</c:v>
                  </c:pt>
                  <c:pt idx="4">
                    <c:v>7.6002422941209833</c:v>
                  </c:pt>
                  <c:pt idx="5">
                    <c:v>6.9741671626201365</c:v>
                  </c:pt>
                  <c:pt idx="6">
                    <c:v>11.158407030156226</c:v>
                  </c:pt>
                  <c:pt idx="7">
                    <c:v>15.765799662559427</c:v>
                  </c:pt>
                  <c:pt idx="8">
                    <c:v>14.55423913452028</c:v>
                  </c:pt>
                  <c:pt idx="9">
                    <c:v>11.683211069246571</c:v>
                  </c:pt>
                  <c:pt idx="10">
                    <c:v>5.6471283520383118</c:v>
                  </c:pt>
                  <c:pt idx="11">
                    <c:v>3.0423651023141014</c:v>
                  </c:pt>
                  <c:pt idx="12">
                    <c:v>3.9233753981686252</c:v>
                  </c:pt>
                  <c:pt idx="13">
                    <c:v>3.5997013405639895</c:v>
                  </c:pt>
                  <c:pt idx="14">
                    <c:v>4.3098843727619611</c:v>
                  </c:pt>
                  <c:pt idx="15">
                    <c:v>4.399766160132196</c:v>
                  </c:pt>
                  <c:pt idx="16">
                    <c:v>8.277311340321825</c:v>
                  </c:pt>
                  <c:pt idx="17">
                    <c:v>8.7499419626823478</c:v>
                  </c:pt>
                  <c:pt idx="18">
                    <c:v>8.7133455681166954</c:v>
                  </c:pt>
                  <c:pt idx="19">
                    <c:v>5.4567162889219594</c:v>
                  </c:pt>
                  <c:pt idx="20">
                    <c:v>2.6633265504125667</c:v>
                  </c:pt>
                  <c:pt idx="21">
                    <c:v>0.97348810267632324</c:v>
                  </c:pt>
                </c:numCache>
              </c:numRef>
            </c:plus>
            <c:minus>
              <c:numRef>
                <c:f>'Shake Normalized'!$AE$10:$AE$31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8.3334985942014086</c:v>
                  </c:pt>
                  <c:pt idx="2">
                    <c:v>8.4184728204196659</c:v>
                  </c:pt>
                  <c:pt idx="3">
                    <c:v>8.5398786940950409</c:v>
                  </c:pt>
                  <c:pt idx="4">
                    <c:v>7.6002422941209833</c:v>
                  </c:pt>
                  <c:pt idx="5">
                    <c:v>6.9741671626201365</c:v>
                  </c:pt>
                  <c:pt idx="6">
                    <c:v>11.158407030156226</c:v>
                  </c:pt>
                  <c:pt idx="7">
                    <c:v>15.765799662559427</c:v>
                  </c:pt>
                  <c:pt idx="8">
                    <c:v>14.55423913452028</c:v>
                  </c:pt>
                  <c:pt idx="9">
                    <c:v>11.683211069246571</c:v>
                  </c:pt>
                  <c:pt idx="10">
                    <c:v>5.6471283520383118</c:v>
                  </c:pt>
                  <c:pt idx="11">
                    <c:v>3.0423651023141014</c:v>
                  </c:pt>
                  <c:pt idx="12">
                    <c:v>3.9233753981686252</c:v>
                  </c:pt>
                  <c:pt idx="13">
                    <c:v>3.5997013405639895</c:v>
                  </c:pt>
                  <c:pt idx="14">
                    <c:v>4.3098843727619611</c:v>
                  </c:pt>
                  <c:pt idx="15">
                    <c:v>4.399766160132196</c:v>
                  </c:pt>
                  <c:pt idx="16">
                    <c:v>8.277311340321825</c:v>
                  </c:pt>
                  <c:pt idx="17">
                    <c:v>8.7499419626823478</c:v>
                  </c:pt>
                  <c:pt idx="18">
                    <c:v>8.7133455681166954</c:v>
                  </c:pt>
                  <c:pt idx="19">
                    <c:v>5.4567162889219594</c:v>
                  </c:pt>
                  <c:pt idx="20">
                    <c:v>2.6633265504125667</c:v>
                  </c:pt>
                  <c:pt idx="21">
                    <c:v>0.97348810267632324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Normalized'!$AB$10:$AB$31</c:f>
              <c:numCache>
                <c:formatCode>General</c:formatCode>
                <c:ptCount val="22"/>
                <c:pt idx="0">
                  <c:v>0</c:v>
                </c:pt>
                <c:pt idx="1">
                  <c:v>1.171498872834096</c:v>
                </c:pt>
                <c:pt idx="2">
                  <c:v>4.0096884117804423</c:v>
                </c:pt>
                <c:pt idx="3">
                  <c:v>17.876317046796061</c:v>
                </c:pt>
                <c:pt idx="4">
                  <c:v>23.875321652954248</c:v>
                </c:pt>
                <c:pt idx="5">
                  <c:v>31.665149622016873</c:v>
                </c:pt>
                <c:pt idx="6">
                  <c:v>33.184443840298528</c:v>
                </c:pt>
                <c:pt idx="7">
                  <c:v>31.033337987111345</c:v>
                </c:pt>
                <c:pt idx="8">
                  <c:v>15.59587962619333</c:v>
                </c:pt>
                <c:pt idx="9">
                  <c:v>-8.3204886318276188</c:v>
                </c:pt>
                <c:pt idx="10">
                  <c:v>-24.557746474792516</c:v>
                </c:pt>
                <c:pt idx="11">
                  <c:v>-31.860128658453306</c:v>
                </c:pt>
                <c:pt idx="12">
                  <c:v>-35.532356351617508</c:v>
                </c:pt>
                <c:pt idx="13">
                  <c:v>-36.722021689469528</c:v>
                </c:pt>
                <c:pt idx="14">
                  <c:v>-35.926821881888827</c:v>
                </c:pt>
                <c:pt idx="15">
                  <c:v>-41.743114702852026</c:v>
                </c:pt>
                <c:pt idx="16">
                  <c:v>-33.061629767539898</c:v>
                </c:pt>
                <c:pt idx="17">
                  <c:v>-14.372950775798035</c:v>
                </c:pt>
                <c:pt idx="18">
                  <c:v>-14.098437559231122</c:v>
                </c:pt>
                <c:pt idx="19">
                  <c:v>-6.1492901837585308</c:v>
                </c:pt>
                <c:pt idx="20">
                  <c:v>-1.6309477667294217</c:v>
                </c:pt>
                <c:pt idx="21">
                  <c:v>-0.48674405133816168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F77-4BE7-8374-B8276900B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614888"/>
        <c:axId val="2103611816"/>
      </c:scatterChart>
      <c:valAx>
        <c:axId val="2103614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611816"/>
        <c:crosses val="autoZero"/>
        <c:crossBetween val="midCat"/>
      </c:valAx>
      <c:valAx>
        <c:axId val="2103611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614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Data'!$F$8:$F$26</c:f>
              <c:numCache>
                <c:formatCode>General</c:formatCode>
                <c:ptCount val="19"/>
                <c:pt idx="0">
                  <c:v>0</c:v>
                </c:pt>
                <c:pt idx="1">
                  <c:v>4.0577954034523689</c:v>
                </c:pt>
                <c:pt idx="2">
                  <c:v>-3.5667981396709458</c:v>
                </c:pt>
                <c:pt idx="3">
                  <c:v>-2.5810810155948216</c:v>
                </c:pt>
                <c:pt idx="4">
                  <c:v>-10.771167807161575</c:v>
                </c:pt>
                <c:pt idx="5">
                  <c:v>-24.708635234442088</c:v>
                </c:pt>
                <c:pt idx="6">
                  <c:v>-17.831920141714185</c:v>
                </c:pt>
                <c:pt idx="7">
                  <c:v>-21.39756185347419</c:v>
                </c:pt>
                <c:pt idx="8">
                  <c:v>4.0577954034523689</c:v>
                </c:pt>
                <c:pt idx="9">
                  <c:v>14.268657367370929</c:v>
                </c:pt>
                <c:pt idx="10">
                  <c:v>-14.043407237520611</c:v>
                </c:pt>
                <c:pt idx="11">
                  <c:v>-6.9278732607874876</c:v>
                </c:pt>
                <c:pt idx="12">
                  <c:v>-14.043407237520611</c:v>
                </c:pt>
                <c:pt idx="13">
                  <c:v>-17.831920141714185</c:v>
                </c:pt>
                <c:pt idx="14">
                  <c:v>-17.831920141714185</c:v>
                </c:pt>
                <c:pt idx="15">
                  <c:v>-3.5667981396709458</c:v>
                </c:pt>
                <c:pt idx="16">
                  <c:v>-3.5667981396709458</c:v>
                </c:pt>
                <c:pt idx="17">
                  <c:v>-10.771167807161575</c:v>
                </c:pt>
                <c:pt idx="18">
                  <c:v>-10.771167807161575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9E-462B-8E8B-912DE65783F3}"/>
            </c:ext>
          </c:extLst>
        </c:ser>
        <c:ser>
          <c:idx val="1"/>
          <c:order val="1"/>
          <c:marker>
            <c:symbol val="none"/>
          </c:marker>
          <c:xVal>
            <c:numRef>
              <c:f>'Gd3+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Data'!$J$8:$J$26</c:f>
              <c:numCache>
                <c:formatCode>General</c:formatCode>
                <c:ptCount val="19"/>
                <c:pt idx="0">
                  <c:v>0</c:v>
                </c:pt>
                <c:pt idx="1">
                  <c:v>1.6929890232643796</c:v>
                </c:pt>
                <c:pt idx="2">
                  <c:v>10.982310767431036</c:v>
                </c:pt>
                <c:pt idx="3">
                  <c:v>15.18807812910714</c:v>
                </c:pt>
                <c:pt idx="4">
                  <c:v>17.078253938881161</c:v>
                </c:pt>
                <c:pt idx="5">
                  <c:v>0</c:v>
                </c:pt>
                <c:pt idx="6">
                  <c:v>1.6929890232643796</c:v>
                </c:pt>
                <c:pt idx="7">
                  <c:v>72.499561059127956</c:v>
                </c:pt>
                <c:pt idx="8">
                  <c:v>39.423906597442013</c:v>
                </c:pt>
                <c:pt idx="9">
                  <c:v>17.3903265212642</c:v>
                </c:pt>
                <c:pt idx="10">
                  <c:v>20.263939628799797</c:v>
                </c:pt>
                <c:pt idx="11">
                  <c:v>14.017548839149407</c:v>
                </c:pt>
                <c:pt idx="12">
                  <c:v>12.618506423760124</c:v>
                </c:pt>
                <c:pt idx="13">
                  <c:v>-2.9709615663710554</c:v>
                </c:pt>
                <c:pt idx="14">
                  <c:v>-53.147867423956662</c:v>
                </c:pt>
                <c:pt idx="15">
                  <c:v>-60.183343657042208</c:v>
                </c:pt>
                <c:pt idx="16">
                  <c:v>-69.95937386564654</c:v>
                </c:pt>
                <c:pt idx="17">
                  <c:v>-55.27864034216752</c:v>
                </c:pt>
                <c:pt idx="18">
                  <c:v>-47.194570732742015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9E-462B-8E8B-912DE6578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575688"/>
        <c:axId val="2103572696"/>
      </c:scatterChart>
      <c:valAx>
        <c:axId val="2103575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572696"/>
        <c:crosses val="autoZero"/>
        <c:crossBetween val="midCat"/>
      </c:valAx>
      <c:valAx>
        <c:axId val="2103572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756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Data'!$D$27:$D$42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'Gd3+ Raw Data'!$F$27:$F$42</c:f>
              <c:numCache>
                <c:formatCode>General</c:formatCode>
                <c:ptCount val="16"/>
                <c:pt idx="0">
                  <c:v>0</c:v>
                </c:pt>
                <c:pt idx="1">
                  <c:v>-12.670397232428209</c:v>
                </c:pt>
                <c:pt idx="2">
                  <c:v>0</c:v>
                </c:pt>
                <c:pt idx="3">
                  <c:v>-6.4325746120325817</c:v>
                </c:pt>
                <c:pt idx="4">
                  <c:v>0</c:v>
                </c:pt>
                <c:pt idx="5">
                  <c:v>-11.783786724532153</c:v>
                </c:pt>
                <c:pt idx="6">
                  <c:v>-6.4325746120325817</c:v>
                </c:pt>
                <c:pt idx="7">
                  <c:v>-12.447901001530026</c:v>
                </c:pt>
                <c:pt idx="8">
                  <c:v>-6.2248758826206068</c:v>
                </c:pt>
                <c:pt idx="9">
                  <c:v>-6.2248758826206068</c:v>
                </c:pt>
                <c:pt idx="10">
                  <c:v>-12.447901001530026</c:v>
                </c:pt>
                <c:pt idx="11">
                  <c:v>-18.668670771172778</c:v>
                </c:pt>
                <c:pt idx="12">
                  <c:v>-18.908228461027132</c:v>
                </c:pt>
                <c:pt idx="13">
                  <c:v>-12.670397232428209</c:v>
                </c:pt>
                <c:pt idx="14">
                  <c:v>-5.6045257112398943</c:v>
                </c:pt>
                <c:pt idx="15">
                  <c:v>-25.146059689626064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659-4340-BE28-E7387E58BCDE}"/>
            </c:ext>
          </c:extLst>
        </c:ser>
        <c:ser>
          <c:idx val="1"/>
          <c:order val="1"/>
          <c:marker>
            <c:symbol val="none"/>
          </c:marker>
          <c:xVal>
            <c:numRef>
              <c:f>'Gd3+ Raw Data'!$D$27:$D$42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'Gd3+ Raw Data'!$J$27:$J$42</c:f>
              <c:numCache>
                <c:formatCode>General</c:formatCode>
                <c:ptCount val="16"/>
                <c:pt idx="0">
                  <c:v>0</c:v>
                </c:pt>
                <c:pt idx="1">
                  <c:v>-4.683824521634838</c:v>
                </c:pt>
                <c:pt idx="2">
                  <c:v>-12.266537547802415</c:v>
                </c:pt>
                <c:pt idx="3">
                  <c:v>-4.683824521634838</c:v>
                </c:pt>
                <c:pt idx="4">
                  <c:v>-24.436918022413444</c:v>
                </c:pt>
                <c:pt idx="5">
                  <c:v>19.409691991207122</c:v>
                </c:pt>
                <c:pt idx="6">
                  <c:v>58.959555045273881</c:v>
                </c:pt>
                <c:pt idx="7">
                  <c:v>77.611213685028787</c:v>
                </c:pt>
                <c:pt idx="8">
                  <c:v>63.749442229293926</c:v>
                </c:pt>
                <c:pt idx="9">
                  <c:v>51.230498177503357</c:v>
                </c:pt>
                <c:pt idx="10">
                  <c:v>46.461956840619308</c:v>
                </c:pt>
                <c:pt idx="11">
                  <c:v>38.718785670875413</c:v>
                </c:pt>
                <c:pt idx="12">
                  <c:v>30.999556883776069</c:v>
                </c:pt>
                <c:pt idx="13">
                  <c:v>-12.266537547802415</c:v>
                </c:pt>
                <c:pt idx="14">
                  <c:v>-9.4356937752982937</c:v>
                </c:pt>
                <c:pt idx="15">
                  <c:v>-29.62471070912779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659-4340-BE28-E7387E58B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544568"/>
        <c:axId val="2103541576"/>
      </c:scatterChart>
      <c:valAx>
        <c:axId val="2103544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541576"/>
        <c:crosses val="autoZero"/>
        <c:crossBetween val="midCat"/>
      </c:valAx>
      <c:valAx>
        <c:axId val="2103541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445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Data'!$D$43:$D$61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Data'!$F$43:$F$61</c:f>
              <c:numCache>
                <c:formatCode>General</c:formatCode>
                <c:ptCount val="19"/>
                <c:pt idx="0">
                  <c:v>0</c:v>
                </c:pt>
                <c:pt idx="1">
                  <c:v>-2.5810810155948216</c:v>
                </c:pt>
                <c:pt idx="2">
                  <c:v>-3.8976136173902054</c:v>
                </c:pt>
                <c:pt idx="3">
                  <c:v>2.2049886317629497</c:v>
                </c:pt>
                <c:pt idx="4">
                  <c:v>2.2049886317629497</c:v>
                </c:pt>
                <c:pt idx="5">
                  <c:v>-20.191308419984665</c:v>
                </c:pt>
                <c:pt idx="6">
                  <c:v>-13.673702741196713</c:v>
                </c:pt>
                <c:pt idx="7">
                  <c:v>-20.191308419984665</c:v>
                </c:pt>
                <c:pt idx="8">
                  <c:v>8.5515531157251736</c:v>
                </c:pt>
                <c:pt idx="9">
                  <c:v>19.713031863223442</c:v>
                </c:pt>
                <c:pt idx="10">
                  <c:v>-2.5810810155948216</c:v>
                </c:pt>
                <c:pt idx="11">
                  <c:v>-2.5810810155948216</c:v>
                </c:pt>
                <c:pt idx="12">
                  <c:v>15.101726007204652</c:v>
                </c:pt>
                <c:pt idx="13">
                  <c:v>0</c:v>
                </c:pt>
                <c:pt idx="14">
                  <c:v>14.268657367370929</c:v>
                </c:pt>
                <c:pt idx="15">
                  <c:v>7.0745964286862861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06B-4203-8181-A8D41C50DAD9}"/>
            </c:ext>
          </c:extLst>
        </c:ser>
        <c:ser>
          <c:idx val="1"/>
          <c:order val="1"/>
          <c:marker>
            <c:symbol val="none"/>
          </c:marker>
          <c:xVal>
            <c:numRef>
              <c:f>'Gd3+ Raw Data'!$D$43:$D$61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Data'!$J$43:$J$61</c:f>
              <c:numCache>
                <c:formatCode>General</c:formatCode>
                <c:ptCount val="19"/>
                <c:pt idx="0">
                  <c:v>0</c:v>
                </c:pt>
                <c:pt idx="1">
                  <c:v>34.164081815336857</c:v>
                </c:pt>
                <c:pt idx="2">
                  <c:v>41.004806530676305</c:v>
                </c:pt>
                <c:pt idx="3">
                  <c:v>44.710676453884133</c:v>
                </c:pt>
                <c:pt idx="4">
                  <c:v>65.919905420743063</c:v>
                </c:pt>
                <c:pt idx="5">
                  <c:v>78.885457280186586</c:v>
                </c:pt>
                <c:pt idx="6">
                  <c:v>78.885457280186586</c:v>
                </c:pt>
                <c:pt idx="7">
                  <c:v>44.710676453884133</c:v>
                </c:pt>
                <c:pt idx="8">
                  <c:v>47.528677064322153</c:v>
                </c:pt>
                <c:pt idx="9">
                  <c:v>26.955311122780955</c:v>
                </c:pt>
                <c:pt idx="10">
                  <c:v>-10.557278789775438</c:v>
                </c:pt>
                <c:pt idx="11">
                  <c:v>-55.278639394887719</c:v>
                </c:pt>
                <c:pt idx="12">
                  <c:v>-45.767382103586044</c:v>
                </c:pt>
                <c:pt idx="13">
                  <c:v>-51.492868663399307</c:v>
                </c:pt>
                <c:pt idx="14">
                  <c:v>-51.492868663399307</c:v>
                </c:pt>
                <c:pt idx="15">
                  <c:v>-31.400557002398667</c:v>
                </c:pt>
                <c:pt idx="16">
                  <c:v>-44.693364859752315</c:v>
                </c:pt>
                <c:pt idx="17">
                  <c:v>-45.767382103586044</c:v>
                </c:pt>
                <c:pt idx="18">
                  <c:v>-38.642791823696953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06B-4203-8181-A8D41C50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515240"/>
        <c:axId val="2103512248"/>
      </c:scatterChart>
      <c:valAx>
        <c:axId val="210351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512248"/>
        <c:crosses val="autoZero"/>
        <c:crossBetween val="midCat"/>
      </c:valAx>
      <c:valAx>
        <c:axId val="2103512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515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Data'!$D$62:$D$80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Data'!$F$62:$F$80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6.0660193811484797</c:v>
                </c:pt>
                <c:pt idx="4">
                  <c:v>12.188263323066728</c:v>
                </c:pt>
                <c:pt idx="5">
                  <c:v>16.33779960760635</c:v>
                </c:pt>
                <c:pt idx="6">
                  <c:v>45.329588267298647</c:v>
                </c:pt>
                <c:pt idx="7">
                  <c:v>74.444934244427259</c:v>
                </c:pt>
                <c:pt idx="8">
                  <c:v>45.329588267298647</c:v>
                </c:pt>
                <c:pt idx="9">
                  <c:v>10.054842107563843</c:v>
                </c:pt>
                <c:pt idx="10">
                  <c:v>-29.289326408894766</c:v>
                </c:pt>
                <c:pt idx="11">
                  <c:v>-25.143819656146015</c:v>
                </c:pt>
                <c:pt idx="12">
                  <c:v>-60.064704566511871</c:v>
                </c:pt>
                <c:pt idx="13">
                  <c:v>-53.576168989209037</c:v>
                </c:pt>
                <c:pt idx="14">
                  <c:v>-53.576168989209037</c:v>
                </c:pt>
                <c:pt idx="15">
                  <c:v>-37.715886887804608</c:v>
                </c:pt>
                <c:pt idx="16">
                  <c:v>-33.046594969183531</c:v>
                </c:pt>
                <c:pt idx="17">
                  <c:v>-39.470729993756926</c:v>
                </c:pt>
                <c:pt idx="18">
                  <c:v>-26.597473249710347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4C-4233-8DBA-F2DA54541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490744"/>
        <c:axId val="2103487784"/>
      </c:scatterChart>
      <c:valAx>
        <c:axId val="2103490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487784"/>
        <c:crosses val="autoZero"/>
        <c:crossBetween val="midCat"/>
      </c:valAx>
      <c:valAx>
        <c:axId val="2103487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90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Data'!$D$81:$D$99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Data'!$F$81:$F$99</c:f>
              <c:numCache>
                <c:formatCode>General</c:formatCode>
                <c:ptCount val="19"/>
                <c:pt idx="0">
                  <c:v>0</c:v>
                </c:pt>
                <c:pt idx="1">
                  <c:v>-5.9709415002337396</c:v>
                </c:pt>
                <c:pt idx="2">
                  <c:v>-5.4858338489841563</c:v>
                </c:pt>
                <c:pt idx="3">
                  <c:v>5.0551532050283177</c:v>
                </c:pt>
                <c:pt idx="4">
                  <c:v>16.084500670976443</c:v>
                </c:pt>
                <c:pt idx="5">
                  <c:v>-6.1332013065507613</c:v>
                </c:pt>
                <c:pt idx="6">
                  <c:v>-0.45836693258616279</c:v>
                </c:pt>
                <c:pt idx="7">
                  <c:v>-22.697930487747687</c:v>
                </c:pt>
                <c:pt idx="8">
                  <c:v>5.4895707414932771</c:v>
                </c:pt>
                <c:pt idx="9">
                  <c:v>41.529107669404517</c:v>
                </c:pt>
                <c:pt idx="10">
                  <c:v>53.813324820682105</c:v>
                </c:pt>
                <c:pt idx="11">
                  <c:v>29.256789570590193</c:v>
                </c:pt>
                <c:pt idx="12">
                  <c:v>-4.6828104457492525</c:v>
                </c:pt>
                <c:pt idx="13">
                  <c:v>-17.176354094015377</c:v>
                </c:pt>
                <c:pt idx="14">
                  <c:v>-20.943058533050319</c:v>
                </c:pt>
                <c:pt idx="15">
                  <c:v>-4.6828104457492525</c:v>
                </c:pt>
                <c:pt idx="16">
                  <c:v>-5.4858338489841563</c:v>
                </c:pt>
                <c:pt idx="17">
                  <c:v>-16.99250503421451</c:v>
                </c:pt>
                <c:pt idx="18">
                  <c:v>-27.374999432658022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FC-40BF-806A-5E22D963B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463720"/>
        <c:axId val="2103460760"/>
      </c:scatterChart>
      <c:valAx>
        <c:axId val="2103463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460760"/>
        <c:crosses val="autoZero"/>
        <c:crossBetween val="midCat"/>
      </c:valAx>
      <c:valAx>
        <c:axId val="2103460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63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FM)'!$D$63:$D$83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FM)'!$H$63:$H$83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14.074973384540069</c:v>
                </c:pt>
                <c:pt idx="3">
                  <c:v>53.275725988188441</c:v>
                </c:pt>
                <c:pt idx="4">
                  <c:v>71.558486192017142</c:v>
                </c:pt>
                <c:pt idx="5">
                  <c:v>80.489388634562545</c:v>
                </c:pt>
                <c:pt idx="6">
                  <c:v>90.26526923447642</c:v>
                </c:pt>
                <c:pt idx="7">
                  <c:v>88.072268733351237</c:v>
                </c:pt>
                <c:pt idx="8">
                  <c:v>67.175349177533946</c:v>
                </c:pt>
                <c:pt idx="9">
                  <c:v>6.7585095691355734</c:v>
                </c:pt>
                <c:pt idx="10">
                  <c:v>-16.412329045735273</c:v>
                </c:pt>
                <c:pt idx="11">
                  <c:v>-26.118238208475354</c:v>
                </c:pt>
                <c:pt idx="12">
                  <c:v>-14.09358203602199</c:v>
                </c:pt>
                <c:pt idx="13">
                  <c:v>-3.7833641854113753</c:v>
                </c:pt>
                <c:pt idx="14">
                  <c:v>-10.118955804598118</c:v>
                </c:pt>
                <c:pt idx="15">
                  <c:v>-7.9586222096290848</c:v>
                </c:pt>
                <c:pt idx="16">
                  <c:v>-19.607950604497692</c:v>
                </c:pt>
                <c:pt idx="17">
                  <c:v>-5.3851765517616386</c:v>
                </c:pt>
                <c:pt idx="18">
                  <c:v>-3.7833641854113753</c:v>
                </c:pt>
                <c:pt idx="19">
                  <c:v>-18.261251219557227</c:v>
                </c:pt>
                <c:pt idx="20">
                  <c:v>-11.835800166925425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D37-4125-9580-B72AF0DA58E8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FM)'!$D$63:$D$83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FM)'!$I$63:$I$83</c:f>
              <c:numCache>
                <c:formatCode>General</c:formatCode>
                <c:ptCount val="21"/>
                <c:pt idx="0">
                  <c:v>0</c:v>
                </c:pt>
                <c:pt idx="1">
                  <c:v>21.806383736148028</c:v>
                </c:pt>
                <c:pt idx="2">
                  <c:v>38.880640788423726</c:v>
                </c:pt>
                <c:pt idx="3">
                  <c:v>78.104088571116819</c:v>
                </c:pt>
                <c:pt idx="4">
                  <c:v>98.286426418944401</c:v>
                </c:pt>
                <c:pt idx="5">
                  <c:v>114.39307612562301</c:v>
                </c:pt>
                <c:pt idx="6">
                  <c:v>99.77732225972666</c:v>
                </c:pt>
                <c:pt idx="7">
                  <c:v>73.119395643433037</c:v>
                </c:pt>
                <c:pt idx="8">
                  <c:v>32.651566261248412</c:v>
                </c:pt>
                <c:pt idx="9">
                  <c:v>-32.620035927323478</c:v>
                </c:pt>
                <c:pt idx="10">
                  <c:v>-51.277448902373465</c:v>
                </c:pt>
                <c:pt idx="11">
                  <c:v>-31.095908001412454</c:v>
                </c:pt>
                <c:pt idx="12">
                  <c:v>-22.005860136064591</c:v>
                </c:pt>
                <c:pt idx="13">
                  <c:v>-20.685433027671252</c:v>
                </c:pt>
                <c:pt idx="14">
                  <c:v>-28.35133684241622</c:v>
                </c:pt>
                <c:pt idx="15">
                  <c:v>-37.890688970153498</c:v>
                </c:pt>
                <c:pt idx="16">
                  <c:v>-32.620035927323478</c:v>
                </c:pt>
                <c:pt idx="17">
                  <c:v>-24.127236821629694</c:v>
                </c:pt>
                <c:pt idx="18">
                  <c:v>-11.995416536863191</c:v>
                </c:pt>
                <c:pt idx="19">
                  <c:v>-27.323323321164018</c:v>
                </c:pt>
                <c:pt idx="20">
                  <c:v>-17.028483540141039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D37-4125-9580-B72AF0DA58E8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FM)'!$D$63:$D$83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FM)'!$J$63:$J$83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4.6900194757055536</c:v>
                </c:pt>
                <c:pt idx="3">
                  <c:v>16.27554064883272</c:v>
                </c:pt>
                <c:pt idx="4">
                  <c:v>32.060592614383495</c:v>
                </c:pt>
                <c:pt idx="5">
                  <c:v>44.499138867831348</c:v>
                </c:pt>
                <c:pt idx="6">
                  <c:v>81.107709654076231</c:v>
                </c:pt>
                <c:pt idx="7">
                  <c:v>64.924229715922337</c:v>
                </c:pt>
                <c:pt idx="8">
                  <c:v>30.230565002073529</c:v>
                </c:pt>
                <c:pt idx="9">
                  <c:v>-23.580105952954288</c:v>
                </c:pt>
                <c:pt idx="10">
                  <c:v>-27.888974212276828</c:v>
                </c:pt>
                <c:pt idx="11">
                  <c:v>-26.243638665892032</c:v>
                </c:pt>
                <c:pt idx="12">
                  <c:v>-35.501933550407841</c:v>
                </c:pt>
                <c:pt idx="13">
                  <c:v>-15.619909395416842</c:v>
                </c:pt>
                <c:pt idx="14">
                  <c:v>-30.143000577039725</c:v>
                </c:pt>
                <c:pt idx="15">
                  <c:v>-42.72871409674098</c:v>
                </c:pt>
                <c:pt idx="16">
                  <c:v>-15.619909395416842</c:v>
                </c:pt>
                <c:pt idx="17">
                  <c:v>-30.143000577039725</c:v>
                </c:pt>
                <c:pt idx="18">
                  <c:v>-23.058458108539536</c:v>
                </c:pt>
                <c:pt idx="19">
                  <c:v>-42.72871409674098</c:v>
                </c:pt>
                <c:pt idx="20">
                  <c:v>-47.846382482392414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D37-4125-9580-B72AF0DA58E8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FM)'!$D$63:$D$83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'Shake Raw Data (Neo and FM)'!$K$63:$K$83</c:f>
              <c:numCache>
                <c:formatCode>General</c:formatCode>
                <c:ptCount val="21"/>
                <c:pt idx="0">
                  <c:v>0</c:v>
                </c:pt>
                <c:pt idx="1">
                  <c:v>7.2687945787160091</c:v>
                </c:pt>
                <c:pt idx="2">
                  <c:v>19.215211216223114</c:v>
                </c:pt>
                <c:pt idx="3">
                  <c:v>49.218451736045999</c:v>
                </c:pt>
                <c:pt idx="4">
                  <c:v>67.301835075115022</c:v>
                </c:pt>
                <c:pt idx="5">
                  <c:v>79.793867876005621</c:v>
                </c:pt>
                <c:pt idx="6">
                  <c:v>90.383433716093109</c:v>
                </c:pt>
                <c:pt idx="7">
                  <c:v>75.37196469756887</c:v>
                </c:pt>
                <c:pt idx="8">
                  <c:v>43.35249348028529</c:v>
                </c:pt>
                <c:pt idx="9">
                  <c:v>-16.480544103714063</c:v>
                </c:pt>
                <c:pt idx="10">
                  <c:v>-31.859584053461855</c:v>
                </c:pt>
                <c:pt idx="11">
                  <c:v>-27.819261625259944</c:v>
                </c:pt>
                <c:pt idx="12">
                  <c:v>-23.867125240831474</c:v>
                </c:pt>
                <c:pt idx="13">
                  <c:v>-13.362902202833157</c:v>
                </c:pt>
                <c:pt idx="14">
                  <c:v>-22.871097741351353</c:v>
                </c:pt>
                <c:pt idx="15">
                  <c:v>-29.526008425507854</c:v>
                </c:pt>
                <c:pt idx="16">
                  <c:v>-22.615965309079339</c:v>
                </c:pt>
                <c:pt idx="17">
                  <c:v>-19.885137983477019</c:v>
                </c:pt>
                <c:pt idx="18">
                  <c:v>-12.945746276938033</c:v>
                </c:pt>
                <c:pt idx="19">
                  <c:v>-29.437762879154075</c:v>
                </c:pt>
                <c:pt idx="20">
                  <c:v>-25.570222063152958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D37-4125-9580-B72AF0DA5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11400"/>
        <c:axId val="2103314536"/>
      </c:scatterChart>
      <c:valAx>
        <c:axId val="2103311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314536"/>
        <c:crosses val="autoZero"/>
        <c:crossBetween val="midCat"/>
      </c:valAx>
      <c:valAx>
        <c:axId val="2103314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3114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Data'!$D$100:$D$118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Data'!$F$100:$F$118</c:f>
              <c:numCache>
                <c:formatCode>General</c:formatCode>
                <c:ptCount val="19"/>
                <c:pt idx="0">
                  <c:v>0</c:v>
                </c:pt>
                <c:pt idx="1">
                  <c:v>-16.954517820255475</c:v>
                </c:pt>
                <c:pt idx="2">
                  <c:v>-8.6499752337229516</c:v>
                </c:pt>
                <c:pt idx="3">
                  <c:v>-12.703438856096472</c:v>
                </c:pt>
                <c:pt idx="4">
                  <c:v>-20.997595454750606</c:v>
                </c:pt>
                <c:pt idx="5">
                  <c:v>-41.277978511865733</c:v>
                </c:pt>
                <c:pt idx="6">
                  <c:v>-29.289322488463387</c:v>
                </c:pt>
                <c:pt idx="7">
                  <c:v>26.081524453852701</c:v>
                </c:pt>
                <c:pt idx="8">
                  <c:v>54.138317384687575</c:v>
                </c:pt>
                <c:pt idx="9">
                  <c:v>4.0556920643892491</c:v>
                </c:pt>
                <c:pt idx="10">
                  <c:v>-54.136635997029494</c:v>
                </c:pt>
                <c:pt idx="11">
                  <c:v>-45.860974662614282</c:v>
                </c:pt>
                <c:pt idx="12">
                  <c:v>-54.136635997029494</c:v>
                </c:pt>
                <c:pt idx="13">
                  <c:v>-41.868161669687133</c:v>
                </c:pt>
                <c:pt idx="14">
                  <c:v>-45.860974662614282</c:v>
                </c:pt>
                <c:pt idx="15">
                  <c:v>-45.860974662614282</c:v>
                </c:pt>
                <c:pt idx="16">
                  <c:v>-54.136635997029494</c:v>
                </c:pt>
                <c:pt idx="17">
                  <c:v>-44.601752070299064</c:v>
                </c:pt>
                <c:pt idx="18">
                  <c:v>-44.601752070299064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A60-47A4-A9EC-640EEE817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797352"/>
        <c:axId val="2104800312"/>
      </c:scatterChart>
      <c:valAx>
        <c:axId val="2104797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800312"/>
        <c:crosses val="autoZero"/>
        <c:crossBetween val="midCat"/>
      </c:valAx>
      <c:valAx>
        <c:axId val="2104800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7973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Data'!$D$119:$D$136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  <c:pt idx="6">
                  <c:v>800</c:v>
                </c:pt>
                <c:pt idx="7">
                  <c:v>1000</c:v>
                </c:pt>
                <c:pt idx="8">
                  <c:v>1200</c:v>
                </c:pt>
                <c:pt idx="9">
                  <c:v>1400</c:v>
                </c:pt>
                <c:pt idx="10">
                  <c:v>1600</c:v>
                </c:pt>
                <c:pt idx="11">
                  <c:v>1800</c:v>
                </c:pt>
                <c:pt idx="12">
                  <c:v>2000</c:v>
                </c:pt>
                <c:pt idx="13">
                  <c:v>2200</c:v>
                </c:pt>
                <c:pt idx="14">
                  <c:v>2400</c:v>
                </c:pt>
                <c:pt idx="15">
                  <c:v>2600</c:v>
                </c:pt>
                <c:pt idx="16">
                  <c:v>2800</c:v>
                </c:pt>
                <c:pt idx="17">
                  <c:v>3000</c:v>
                </c:pt>
              </c:numCache>
            </c:numRef>
          </c:xVal>
          <c:yVal>
            <c:numRef>
              <c:f>'Gd3+ Raw Data'!$F$119:$F$136</c:f>
              <c:numCache>
                <c:formatCode>General</c:formatCode>
                <c:ptCount val="18"/>
                <c:pt idx="0">
                  <c:v>0</c:v>
                </c:pt>
                <c:pt idx="1">
                  <c:v>4.6703490910027456</c:v>
                </c:pt>
                <c:pt idx="2">
                  <c:v>-1.2951534128879838</c:v>
                </c:pt>
                <c:pt idx="3">
                  <c:v>-2.2307699656055058</c:v>
                </c:pt>
                <c:pt idx="4">
                  <c:v>-7.2479630577994447</c:v>
                </c:pt>
                <c:pt idx="5">
                  <c:v>-1.2951534128879838</c:v>
                </c:pt>
                <c:pt idx="6">
                  <c:v>-13.185463187593893</c:v>
                </c:pt>
                <c:pt idx="7">
                  <c:v>-20.248549105705838</c:v>
                </c:pt>
                <c:pt idx="8">
                  <c:v>-20.248549105705838</c:v>
                </c:pt>
                <c:pt idx="9">
                  <c:v>-14.250708054690598</c:v>
                </c:pt>
                <c:pt idx="10">
                  <c:v>-14.896257890983456</c:v>
                </c:pt>
                <c:pt idx="11">
                  <c:v>-1.2951534128879838</c:v>
                </c:pt>
                <c:pt idx="12">
                  <c:v>-2.2307699656055058</c:v>
                </c:pt>
                <c:pt idx="13">
                  <c:v>-1.2951534128879838</c:v>
                </c:pt>
                <c:pt idx="14">
                  <c:v>-14.250708054690598</c:v>
                </c:pt>
                <c:pt idx="15">
                  <c:v>-25.000006230133664</c:v>
                </c:pt>
                <c:pt idx="16">
                  <c:v>-8.2442528055330264</c:v>
                </c:pt>
                <c:pt idx="17">
                  <c:v>-20.943059485731542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2B-43ED-B493-9A014FC0535A}"/>
            </c:ext>
          </c:extLst>
        </c:ser>
        <c:ser>
          <c:idx val="1"/>
          <c:order val="1"/>
          <c:marker>
            <c:symbol val="none"/>
          </c:marker>
          <c:xVal>
            <c:numRef>
              <c:f>'Gd3+ Raw Data'!$D$119:$D$136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  <c:pt idx="6">
                  <c:v>800</c:v>
                </c:pt>
                <c:pt idx="7">
                  <c:v>1000</c:v>
                </c:pt>
                <c:pt idx="8">
                  <c:v>1200</c:v>
                </c:pt>
                <c:pt idx="9">
                  <c:v>1400</c:v>
                </c:pt>
                <c:pt idx="10">
                  <c:v>1600</c:v>
                </c:pt>
                <c:pt idx="11">
                  <c:v>1800</c:v>
                </c:pt>
                <c:pt idx="12">
                  <c:v>2000</c:v>
                </c:pt>
                <c:pt idx="13">
                  <c:v>2200</c:v>
                </c:pt>
                <c:pt idx="14">
                  <c:v>2400</c:v>
                </c:pt>
                <c:pt idx="15">
                  <c:v>2600</c:v>
                </c:pt>
                <c:pt idx="16">
                  <c:v>2800</c:v>
                </c:pt>
                <c:pt idx="17">
                  <c:v>3000</c:v>
                </c:pt>
              </c:numCache>
            </c:numRef>
          </c:xVal>
          <c:yVal>
            <c:numRef>
              <c:f>'Gd3+ Raw Data'!$J$119:$J$136</c:f>
              <c:numCache>
                <c:formatCode>General</c:formatCode>
                <c:ptCount val="18"/>
                <c:pt idx="0">
                  <c:v>0</c:v>
                </c:pt>
                <c:pt idx="1">
                  <c:v>-13.324227765818586</c:v>
                </c:pt>
                <c:pt idx="2">
                  <c:v>-20.343378740136419</c:v>
                </c:pt>
                <c:pt idx="3">
                  <c:v>-18.76586991486786</c:v>
                </c:pt>
                <c:pt idx="4">
                  <c:v>33.100472093059111</c:v>
                </c:pt>
                <c:pt idx="5">
                  <c:v>138.86363649673879</c:v>
                </c:pt>
                <c:pt idx="6">
                  <c:v>148.85523826516979</c:v>
                </c:pt>
                <c:pt idx="7">
                  <c:v>159.34316927238945</c:v>
                </c:pt>
                <c:pt idx="8">
                  <c:v>146.08610588526281</c:v>
                </c:pt>
                <c:pt idx="9">
                  <c:v>110.51061521243403</c:v>
                </c:pt>
                <c:pt idx="10">
                  <c:v>-13.911859954510565</c:v>
                </c:pt>
                <c:pt idx="11">
                  <c:v>-56.662109002486481</c:v>
                </c:pt>
                <c:pt idx="12">
                  <c:v>-77.469703799331072</c:v>
                </c:pt>
                <c:pt idx="13">
                  <c:v>-48.623017987091089</c:v>
                </c:pt>
                <c:pt idx="14">
                  <c:v>-48.623017987091089</c:v>
                </c:pt>
                <c:pt idx="15">
                  <c:v>-52.206029196250981</c:v>
                </c:pt>
                <c:pt idx="16">
                  <c:v>-58.456191470309363</c:v>
                </c:pt>
                <c:pt idx="17">
                  <c:v>-23.264585094759273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2B-43ED-B493-9A014FC05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29016"/>
        <c:axId val="2104832008"/>
      </c:scatterChart>
      <c:valAx>
        <c:axId val="2104829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832008"/>
        <c:crosses val="autoZero"/>
        <c:crossBetween val="midCat"/>
      </c:valAx>
      <c:valAx>
        <c:axId val="2104832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829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Raw Data'!$D$137:$D$155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Data'!$F$137:$F$150</c:f>
              <c:numCache>
                <c:formatCode>General</c:formatCode>
                <c:ptCount val="14"/>
                <c:pt idx="0">
                  <c:v>0</c:v>
                </c:pt>
                <c:pt idx="1">
                  <c:v>-7.0402740198698073</c:v>
                </c:pt>
                <c:pt idx="2">
                  <c:v>-7.6511801116782348</c:v>
                </c:pt>
                <c:pt idx="3">
                  <c:v>-6.0309113937899506</c:v>
                </c:pt>
                <c:pt idx="4">
                  <c:v>-7.8557187761680192</c:v>
                </c:pt>
                <c:pt idx="5">
                  <c:v>-7.6511801116782348</c:v>
                </c:pt>
                <c:pt idx="6">
                  <c:v>-13.779563806822715</c:v>
                </c:pt>
                <c:pt idx="7">
                  <c:v>-13.779563806822715</c:v>
                </c:pt>
                <c:pt idx="8">
                  <c:v>-20.141621817233123</c:v>
                </c:pt>
                <c:pt idx="9">
                  <c:v>-7.8557187761680192</c:v>
                </c:pt>
                <c:pt idx="10">
                  <c:v>-1.7127756714791276</c:v>
                </c:pt>
                <c:pt idx="11">
                  <c:v>-7.8557187761680192</c:v>
                </c:pt>
                <c:pt idx="12">
                  <c:v>-7.8557187761680192</c:v>
                </c:pt>
                <c:pt idx="13">
                  <c:v>-7.6511801116782348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E14-4700-ABAD-82DD963DCDCD}"/>
            </c:ext>
          </c:extLst>
        </c:ser>
        <c:ser>
          <c:idx val="1"/>
          <c:order val="1"/>
          <c:marker>
            <c:symbol val="none"/>
          </c:marker>
          <c:xVal>
            <c:numRef>
              <c:f>'Gd3+ Raw Data'!$D$137:$D$155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Raw Data'!$J$137:$J$155</c:f>
              <c:numCache>
                <c:formatCode>General</c:formatCode>
                <c:ptCount val="19"/>
                <c:pt idx="0">
                  <c:v>0</c:v>
                </c:pt>
                <c:pt idx="1">
                  <c:v>-21.513500617697034</c:v>
                </c:pt>
                <c:pt idx="2">
                  <c:v>-18.250339085436252</c:v>
                </c:pt>
                <c:pt idx="3">
                  <c:v>-21.513500617697034</c:v>
                </c:pt>
                <c:pt idx="4">
                  <c:v>-13.586333267543116</c:v>
                </c:pt>
                <c:pt idx="5">
                  <c:v>-30.219761476128671</c:v>
                </c:pt>
                <c:pt idx="6">
                  <c:v>-14.728413775718263</c:v>
                </c:pt>
                <c:pt idx="7">
                  <c:v>-18.751563071441758</c:v>
                </c:pt>
                <c:pt idx="8">
                  <c:v>35.52126785058045</c:v>
                </c:pt>
                <c:pt idx="9">
                  <c:v>84.709633659249661</c:v>
                </c:pt>
                <c:pt idx="10">
                  <c:v>75.361441926621112</c:v>
                </c:pt>
                <c:pt idx="11">
                  <c:v>91.698648022117936</c:v>
                </c:pt>
                <c:pt idx="12">
                  <c:v>102.75875879334984</c:v>
                </c:pt>
                <c:pt idx="13">
                  <c:v>48.632117277596379</c:v>
                </c:pt>
                <c:pt idx="14">
                  <c:v>-28.370956698296922</c:v>
                </c:pt>
                <c:pt idx="15">
                  <c:v>-45.019315077323441</c:v>
                </c:pt>
                <c:pt idx="16">
                  <c:v>-39.907470600965944</c:v>
                </c:pt>
                <c:pt idx="17">
                  <c:v>-46.069521873475004</c:v>
                </c:pt>
                <c:pt idx="18">
                  <c:v>-43.264167214364676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E14-4700-ABAD-82DD963DC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859272"/>
        <c:axId val="2104862264"/>
      </c:scatterChart>
      <c:valAx>
        <c:axId val="2104859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862264"/>
        <c:crosses val="autoZero"/>
        <c:crossBetween val="midCat"/>
      </c:valAx>
      <c:valAx>
        <c:axId val="2104862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8592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Averages'!$V$8:$V$26</c:f>
                <c:numCache>
                  <c:formatCode>General</c:formatCode>
                  <c:ptCount val="19"/>
                  <c:pt idx="1">
                    <c:v>0</c:v>
                  </c:pt>
                  <c:pt idx="2">
                    <c:v>3.8055592419359376</c:v>
                  </c:pt>
                  <c:pt idx="3">
                    <c:v>1.8595343092905079</c:v>
                  </c:pt>
                  <c:pt idx="4">
                    <c:v>1.2125529162397235</c:v>
                  </c:pt>
                  <c:pt idx="5">
                    <c:v>1.0873561660043687</c:v>
                  </c:pt>
                  <c:pt idx="6">
                    <c:v>6.9636768935324067</c:v>
                  </c:pt>
                  <c:pt idx="7">
                    <c:v>4.9763147262961445</c:v>
                  </c:pt>
                  <c:pt idx="8">
                    <c:v>2.6439176979406369</c:v>
                  </c:pt>
                  <c:pt idx="9">
                    <c:v>8.0843525497088624</c:v>
                  </c:pt>
                  <c:pt idx="10">
                    <c:v>10.095399959119227</c:v>
                  </c:pt>
                  <c:pt idx="11">
                    <c:v>4.1451926432397492</c:v>
                  </c:pt>
                  <c:pt idx="12">
                    <c:v>2.5157861808808764</c:v>
                  </c:pt>
                  <c:pt idx="13">
                    <c:v>3.6806285842825974</c:v>
                  </c:pt>
                  <c:pt idx="14">
                    <c:v>4.5730138404455651</c:v>
                  </c:pt>
                  <c:pt idx="15">
                    <c:v>6.751106746842984</c:v>
                  </c:pt>
                  <c:pt idx="16">
                    <c:v>4.361687958276689</c:v>
                  </c:pt>
                  <c:pt idx="17">
                    <c:v>8.7500705620876431</c:v>
                  </c:pt>
                  <c:pt idx="18">
                    <c:v>1.0316087295623486</c:v>
                  </c:pt>
                </c:numCache>
              </c:numRef>
            </c:plus>
            <c:minus>
              <c:numRef>
                <c:f>'Gd3+ Averages'!$V$8:$V$26</c:f>
                <c:numCache>
                  <c:formatCode>General</c:formatCode>
                  <c:ptCount val="19"/>
                  <c:pt idx="1">
                    <c:v>0</c:v>
                  </c:pt>
                  <c:pt idx="2">
                    <c:v>3.8055592419359376</c:v>
                  </c:pt>
                  <c:pt idx="3">
                    <c:v>1.8595343092905079</c:v>
                  </c:pt>
                  <c:pt idx="4">
                    <c:v>1.2125529162397235</c:v>
                  </c:pt>
                  <c:pt idx="5">
                    <c:v>1.0873561660043687</c:v>
                  </c:pt>
                  <c:pt idx="6">
                    <c:v>6.9636768935324067</c:v>
                  </c:pt>
                  <c:pt idx="7">
                    <c:v>4.9763147262961445</c:v>
                  </c:pt>
                  <c:pt idx="8">
                    <c:v>2.6439176979406369</c:v>
                  </c:pt>
                  <c:pt idx="9">
                    <c:v>8.0843525497088624</c:v>
                  </c:pt>
                  <c:pt idx="10">
                    <c:v>10.095399959119227</c:v>
                  </c:pt>
                  <c:pt idx="11">
                    <c:v>4.1451926432397492</c:v>
                  </c:pt>
                  <c:pt idx="12">
                    <c:v>2.5157861808808764</c:v>
                  </c:pt>
                  <c:pt idx="13">
                    <c:v>3.6806285842825974</c:v>
                  </c:pt>
                  <c:pt idx="14">
                    <c:v>4.5730138404455651</c:v>
                  </c:pt>
                  <c:pt idx="15">
                    <c:v>6.751106746842984</c:v>
                  </c:pt>
                  <c:pt idx="16">
                    <c:v>4.361687958276689</c:v>
                  </c:pt>
                  <c:pt idx="17">
                    <c:v>8.7500705620876431</c:v>
                  </c:pt>
                  <c:pt idx="18">
                    <c:v>1.0316087295623486</c:v>
                  </c:pt>
                </c:numCache>
              </c:numRef>
            </c:minus>
          </c:errBars>
          <c:xVal>
            <c:numRef>
              <c:f>'Gd3+ Averages'!$K$9:$K$27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Averages'!$R$9:$R$27</c:f>
              <c:numCache>
                <c:formatCode>General</c:formatCode>
                <c:ptCount val="19"/>
                <c:pt idx="0">
                  <c:v>0</c:v>
                </c:pt>
                <c:pt idx="1">
                  <c:v>0.56262349152843605</c:v>
                </c:pt>
                <c:pt idx="2">
                  <c:v>-4.1710438880790548</c:v>
                </c:pt>
                <c:pt idx="3">
                  <c:v>-3.6142541249967599</c:v>
                </c:pt>
                <c:pt idx="4">
                  <c:v>-8.6249498803763469</c:v>
                </c:pt>
                <c:pt idx="5">
                  <c:v>-16.179907673060161</c:v>
                </c:pt>
                <c:pt idx="6">
                  <c:v>-10.968879120474961</c:v>
                </c:pt>
                <c:pt idx="7">
                  <c:v>-16.120862949296932</c:v>
                </c:pt>
                <c:pt idx="8">
                  <c:v>-12.110791839828863</c:v>
                </c:pt>
                <c:pt idx="9">
                  <c:v>-4.6118701715009758</c:v>
                </c:pt>
                <c:pt idx="10">
                  <c:v>-10.002296987896779</c:v>
                </c:pt>
                <c:pt idx="11">
                  <c:v>-9.8932833093129862</c:v>
                </c:pt>
                <c:pt idx="12">
                  <c:v>-7.731426475525538</c:v>
                </c:pt>
                <c:pt idx="13">
                  <c:v>-9.2379567396659752</c:v>
                </c:pt>
                <c:pt idx="14">
                  <c:v>-9.5635367773010849</c:v>
                </c:pt>
                <c:pt idx="15">
                  <c:v>-8.9087530971807727</c:v>
                </c:pt>
                <c:pt idx="16">
                  <c:v>-14.283402184902306</c:v>
                </c:pt>
                <c:pt idx="17">
                  <c:v>-9.5077103063473007</c:v>
                </c:pt>
                <c:pt idx="18">
                  <c:v>-15.857113646446559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9F-46E5-81F3-BF89677BB8EC}"/>
            </c:ext>
          </c:extLst>
        </c:ser>
        <c:ser>
          <c:idx val="1"/>
          <c:order val="1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Averages'!$W$8:$W$26</c:f>
                <c:numCache>
                  <c:formatCode>General</c:formatCode>
                  <c:ptCount val="19"/>
                  <c:pt idx="1">
                    <c:v>4.528777755847706</c:v>
                  </c:pt>
                  <c:pt idx="2">
                    <c:v>9.2177350311567299</c:v>
                  </c:pt>
                  <c:pt idx="3">
                    <c:v>9.6432705701663775</c:v>
                  </c:pt>
                  <c:pt idx="4">
                    <c:v>11.315598961121273</c:v>
                  </c:pt>
                  <c:pt idx="5">
                    <c:v>5.7865576450311789</c:v>
                  </c:pt>
                  <c:pt idx="6">
                    <c:v>34.582563127208786</c:v>
                  </c:pt>
                  <c:pt idx="7">
                    <c:v>39.633989479210733</c:v>
                  </c:pt>
                  <c:pt idx="8">
                    <c:v>22.931867915896028</c:v>
                  </c:pt>
                  <c:pt idx="9">
                    <c:v>34.635986882978123</c:v>
                  </c:pt>
                  <c:pt idx="10">
                    <c:v>38.755596736552235</c:v>
                  </c:pt>
                  <c:pt idx="11">
                    <c:v>40.68708955146495</c:v>
                  </c:pt>
                  <c:pt idx="12">
                    <c:v>17.050703701465949</c:v>
                  </c:pt>
                  <c:pt idx="13">
                    <c:v>20.869302075599567</c:v>
                  </c:pt>
                  <c:pt idx="14">
                    <c:v>21.594134903068976</c:v>
                  </c:pt>
                  <c:pt idx="15">
                    <c:v>2.8565623654990726</c:v>
                  </c:pt>
                  <c:pt idx="16">
                    <c:v>5.7801628349756085</c:v>
                  </c:pt>
                  <c:pt idx="17">
                    <c:v>8.8766723346977905</c:v>
                  </c:pt>
                  <c:pt idx="18">
                    <c:v>1.5887755640709214</c:v>
                  </c:pt>
                </c:numCache>
              </c:numRef>
            </c:plus>
            <c:minus>
              <c:numRef>
                <c:f>'Gd3+ Averages'!$W$8:$W$26</c:f>
                <c:numCache>
                  <c:formatCode>General</c:formatCode>
                  <c:ptCount val="19"/>
                  <c:pt idx="1">
                    <c:v>4.528777755847706</c:v>
                  </c:pt>
                  <c:pt idx="2">
                    <c:v>9.2177350311567299</c:v>
                  </c:pt>
                  <c:pt idx="3">
                    <c:v>9.6432705701663775</c:v>
                  </c:pt>
                  <c:pt idx="4">
                    <c:v>11.315598961121273</c:v>
                  </c:pt>
                  <c:pt idx="5">
                    <c:v>5.7865576450311789</c:v>
                  </c:pt>
                  <c:pt idx="6">
                    <c:v>34.582563127208786</c:v>
                  </c:pt>
                  <c:pt idx="7">
                    <c:v>39.633989479210733</c:v>
                  </c:pt>
                  <c:pt idx="8">
                    <c:v>22.931867915896028</c:v>
                  </c:pt>
                  <c:pt idx="9">
                    <c:v>34.635986882978123</c:v>
                  </c:pt>
                  <c:pt idx="10">
                    <c:v>38.755596736552235</c:v>
                  </c:pt>
                  <c:pt idx="11">
                    <c:v>40.68708955146495</c:v>
                  </c:pt>
                  <c:pt idx="12">
                    <c:v>17.050703701465949</c:v>
                  </c:pt>
                  <c:pt idx="13">
                    <c:v>20.869302075599567</c:v>
                  </c:pt>
                  <c:pt idx="14">
                    <c:v>21.594134903068976</c:v>
                  </c:pt>
                  <c:pt idx="15">
                    <c:v>2.8565623654990726</c:v>
                  </c:pt>
                  <c:pt idx="16">
                    <c:v>5.7801628349756085</c:v>
                  </c:pt>
                  <c:pt idx="17">
                    <c:v>8.8766723346977905</c:v>
                  </c:pt>
                  <c:pt idx="18">
                    <c:v>1.5887755640709214</c:v>
                  </c:pt>
                </c:numCache>
              </c:numRef>
            </c:minus>
          </c:errBars>
          <c:xVal>
            <c:numRef>
              <c:f>'Gd3+ Averages'!$K$9:$K$27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Averages'!$S$9:$S$27</c:f>
              <c:numCache>
                <c:formatCode>General</c:formatCode>
                <c:ptCount val="19"/>
                <c:pt idx="0">
                  <c:v>-4.5287777558477051</c:v>
                </c:pt>
                <c:pt idx="1">
                  <c:v>-13.950333406227626</c:v>
                </c:pt>
                <c:pt idx="2">
                  <c:v>-8.0298272494745486</c:v>
                </c:pt>
                <c:pt idx="3">
                  <c:v>-7.4431182857341591</c:v>
                </c:pt>
                <c:pt idx="4">
                  <c:v>28.566664627506906</c:v>
                </c:pt>
                <c:pt idx="5">
                  <c:v>42.354816829624831</c:v>
                </c:pt>
                <c:pt idx="6">
                  <c:v>71.97268914887475</c:v>
                </c:pt>
                <c:pt idx="7">
                  <c:v>104.3511491154719</c:v>
                </c:pt>
                <c:pt idx="8">
                  <c:v>100.50861155439377</c:v>
                </c:pt>
                <c:pt idx="9">
                  <c:v>70.702849894707796</c:v>
                </c:pt>
                <c:pt idx="10">
                  <c:v>34.1345327143123</c:v>
                </c:pt>
                <c:pt idx="11">
                  <c:v>-14.971208730894865</c:v>
                </c:pt>
                <c:pt idx="12">
                  <c:v>-27.983691059897435</c:v>
                </c:pt>
                <c:pt idx="13">
                  <c:v>-42.170062413059043</c:v>
                </c:pt>
                <c:pt idx="14">
                  <c:v>-48.34501754180414</c:v>
                </c:pt>
                <c:pt idx="15">
                  <c:v>-54.403180822066645</c:v>
                </c:pt>
                <c:pt idx="16">
                  <c:v>-61.082701530948761</c:v>
                </c:pt>
                <c:pt idx="17">
                  <c:v>-56.867415906238442</c:v>
                </c:pt>
                <c:pt idx="18">
                  <c:v>-35.229577913750646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9F-46E5-81F3-BF89677BB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25464"/>
        <c:axId val="2104928456"/>
      </c:scatterChart>
      <c:valAx>
        <c:axId val="210492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928456"/>
        <c:crosses val="autoZero"/>
        <c:crossBetween val="midCat"/>
      </c:valAx>
      <c:valAx>
        <c:axId val="2104928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9254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Averages'!$AL$8:$AL$26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5.0446581084166935</c:v>
                  </c:pt>
                  <c:pt idx="2">
                    <c:v>1.9488068086951025</c:v>
                  </c:pt>
                  <c:pt idx="3">
                    <c:v>4.3187816218977648</c:v>
                  </c:pt>
                  <c:pt idx="4">
                    <c:v>1.1024943158814748</c:v>
                  </c:pt>
                  <c:pt idx="5">
                    <c:v>4.2037608477262562</c:v>
                  </c:pt>
                  <c:pt idx="6">
                    <c:v>3.6205640645820649</c:v>
                  </c:pt>
                  <c:pt idx="7">
                    <c:v>3.8717037092273121</c:v>
                  </c:pt>
                  <c:pt idx="8">
                    <c:v>7.3882144991728893</c:v>
                  </c:pt>
                  <c:pt idx="9">
                    <c:v>12.968953872922024</c:v>
                  </c:pt>
                  <c:pt idx="10">
                    <c:v>4.9334099929676016</c:v>
                  </c:pt>
                  <c:pt idx="11">
                    <c:v>8.0437948777889758</c:v>
                  </c:pt>
                  <c:pt idx="12">
                    <c:v>17.004977234115891</c:v>
                  </c:pt>
                  <c:pt idx="13">
                    <c:v>6.3351986162141039</c:v>
                  </c:pt>
                  <c:pt idx="14">
                    <c:v>9.9365915393054109</c:v>
                  </c:pt>
                  <c:pt idx="15">
                    <c:v>16.110328059156174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'Gd3+ Averages'!$AL$8:$AL$26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5.0446581084166935</c:v>
                  </c:pt>
                  <c:pt idx="2">
                    <c:v>1.9488068086951025</c:v>
                  </c:pt>
                  <c:pt idx="3">
                    <c:v>4.3187816218977648</c:v>
                  </c:pt>
                  <c:pt idx="4">
                    <c:v>1.1024943158814748</c:v>
                  </c:pt>
                  <c:pt idx="5">
                    <c:v>4.2037608477262562</c:v>
                  </c:pt>
                  <c:pt idx="6">
                    <c:v>3.6205640645820649</c:v>
                  </c:pt>
                  <c:pt idx="7">
                    <c:v>3.8717037092273121</c:v>
                  </c:pt>
                  <c:pt idx="8">
                    <c:v>7.3882144991728893</c:v>
                  </c:pt>
                  <c:pt idx="9">
                    <c:v>12.968953872922024</c:v>
                  </c:pt>
                  <c:pt idx="10">
                    <c:v>4.9334099929676016</c:v>
                  </c:pt>
                  <c:pt idx="11">
                    <c:v>8.0437948777889758</c:v>
                  </c:pt>
                  <c:pt idx="12">
                    <c:v>17.004977234115891</c:v>
                  </c:pt>
                  <c:pt idx="13">
                    <c:v>6.3351986162141039</c:v>
                  </c:pt>
                  <c:pt idx="14">
                    <c:v>9.9365915393054109</c:v>
                  </c:pt>
                  <c:pt idx="15">
                    <c:v>16.110328059156174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minus>
          </c:errBars>
          <c:xVal>
            <c:numRef>
              <c:f>'Gd3+ Averages'!$AA$8:$AA$26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Averages'!$AH$8:$AH$26</c:f>
              <c:numCache>
                <c:formatCode>General</c:formatCode>
                <c:ptCount val="19"/>
                <c:pt idx="0">
                  <c:v>0</c:v>
                </c:pt>
                <c:pt idx="1">
                  <c:v>-7.6257391240115151</c:v>
                </c:pt>
                <c:pt idx="2">
                  <c:v>-1.9488068086951027</c:v>
                </c:pt>
                <c:pt idx="3">
                  <c:v>-2.113792990134816</c:v>
                </c:pt>
                <c:pt idx="4">
                  <c:v>1.1024943158814748</c:v>
                </c:pt>
                <c:pt idx="5">
                  <c:v>-15.987547572258409</c:v>
                </c:pt>
                <c:pt idx="6">
                  <c:v>-10.053138676614648</c:v>
                </c:pt>
                <c:pt idx="7">
                  <c:v>-16.319604710757346</c:v>
                </c:pt>
                <c:pt idx="8">
                  <c:v>1.1633386165522834</c:v>
                </c:pt>
                <c:pt idx="9">
                  <c:v>6.7440779903014176</c:v>
                </c:pt>
                <c:pt idx="10">
                  <c:v>-7.5144910085624232</c:v>
                </c:pt>
                <c:pt idx="11">
                  <c:v>-10.6248758933838</c:v>
                </c:pt>
                <c:pt idx="12">
                  <c:v>-1.90325122691124</c:v>
                </c:pt>
                <c:pt idx="13">
                  <c:v>-6.3351986162141047</c:v>
                </c:pt>
                <c:pt idx="14">
                  <c:v>4.3320658280655175</c:v>
                </c:pt>
                <c:pt idx="15">
                  <c:v>-9.0357316304698898</c:v>
                </c:pt>
                <c:pt idx="16">
                  <c:v>0</c:v>
                </c:pt>
                <c:pt idx="17">
                  <c:v>-2.5810810155948216</c:v>
                </c:pt>
                <c:pt idx="18">
                  <c:v>-3.8976136173902054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2F7-4DDB-BCE5-631AF822EB41}"/>
            </c:ext>
          </c:extLst>
        </c:ser>
        <c:ser>
          <c:idx val="1"/>
          <c:order val="1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Averages'!$AM$8:$AM$26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2.341912260817419</c:v>
                  </c:pt>
                  <c:pt idx="2">
                    <c:v>23.215309681569636</c:v>
                  </c:pt>
                  <c:pt idx="3">
                    <c:v>22.844315526155569</c:v>
                  </c:pt>
                  <c:pt idx="4">
                    <c:v>34.573797238148785</c:v>
                  </c:pt>
                  <c:pt idx="5">
                    <c:v>23.255106714767969</c:v>
                  </c:pt>
                  <c:pt idx="6">
                    <c:v>9.9629511174563863</c:v>
                  </c:pt>
                  <c:pt idx="7">
                    <c:v>0.63712179757889942</c:v>
                  </c:pt>
                  <c:pt idx="8">
                    <c:v>9.5193828877049196</c:v>
                  </c:pt>
                  <c:pt idx="9">
                    <c:v>1.8509105565906019</c:v>
                  </c:pt>
                  <c:pt idx="10">
                    <c:v>9.7533228589191729</c:v>
                  </c:pt>
                  <c:pt idx="11">
                    <c:v>24.638032230325418</c:v>
                  </c:pt>
                  <c:pt idx="12">
                    <c:v>43.139098139331892</c:v>
                  </c:pt>
                  <c:pt idx="13">
                    <c:v>16.750422277891811</c:v>
                  </c:pt>
                  <c:pt idx="14">
                    <c:v>21.028587444050505</c:v>
                  </c:pt>
                  <c:pt idx="15">
                    <c:v>10.93407897713575</c:v>
                  </c:pt>
                  <c:pt idx="16">
                    <c:v>15.700278501199334</c:v>
                  </c:pt>
                  <c:pt idx="17">
                    <c:v>39.428723337544582</c:v>
                  </c:pt>
                  <c:pt idx="18">
                    <c:v>43.386094317131167</c:v>
                  </c:pt>
                </c:numCache>
              </c:numRef>
            </c:plus>
            <c:minus>
              <c:numRef>
                <c:f>'Gd3+ Averages'!$AM$8:$AM$26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2.341912260817419</c:v>
                  </c:pt>
                  <c:pt idx="2">
                    <c:v>23.215309681569636</c:v>
                  </c:pt>
                  <c:pt idx="3">
                    <c:v>22.844315526155569</c:v>
                  </c:pt>
                  <c:pt idx="4">
                    <c:v>34.573797238148785</c:v>
                  </c:pt>
                  <c:pt idx="5">
                    <c:v>23.255106714767969</c:v>
                  </c:pt>
                  <c:pt idx="6">
                    <c:v>9.9629511174563863</c:v>
                  </c:pt>
                  <c:pt idx="7">
                    <c:v>0.63712179757889942</c:v>
                  </c:pt>
                  <c:pt idx="8">
                    <c:v>9.5193828877049196</c:v>
                  </c:pt>
                  <c:pt idx="9">
                    <c:v>1.8509105565906019</c:v>
                  </c:pt>
                  <c:pt idx="10">
                    <c:v>9.7533228589191729</c:v>
                  </c:pt>
                  <c:pt idx="11">
                    <c:v>24.638032230325418</c:v>
                  </c:pt>
                  <c:pt idx="12">
                    <c:v>43.139098139331892</c:v>
                  </c:pt>
                  <c:pt idx="13">
                    <c:v>16.750422277891811</c:v>
                  </c:pt>
                  <c:pt idx="14">
                    <c:v>21.028587444050505</c:v>
                  </c:pt>
                  <c:pt idx="15">
                    <c:v>10.93407897713575</c:v>
                  </c:pt>
                  <c:pt idx="16">
                    <c:v>15.700278501199334</c:v>
                  </c:pt>
                  <c:pt idx="17">
                    <c:v>39.428723337544582</c:v>
                  </c:pt>
                  <c:pt idx="18">
                    <c:v>43.386094317131167</c:v>
                  </c:pt>
                </c:numCache>
              </c:numRef>
            </c:minus>
          </c:errBars>
          <c:xVal>
            <c:numRef>
              <c:f>'Gd3+ Averages'!$AA$8:$AA$26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Averages'!$AI$8:$AI$26</c:f>
              <c:numCache>
                <c:formatCode>General</c:formatCode>
                <c:ptCount val="19"/>
                <c:pt idx="0">
                  <c:v>0</c:v>
                </c:pt>
                <c:pt idx="1">
                  <c:v>-2.341912260817419</c:v>
                </c:pt>
                <c:pt idx="2">
                  <c:v>10.948772133767221</c:v>
                </c:pt>
                <c:pt idx="3">
                  <c:v>18.160491004520733</c:v>
                </c:pt>
                <c:pt idx="4">
                  <c:v>10.136879215735345</c:v>
                </c:pt>
                <c:pt idx="5">
                  <c:v>42.664798705975095</c:v>
                </c:pt>
                <c:pt idx="6">
                  <c:v>68.92250616273023</c:v>
                </c:pt>
                <c:pt idx="7">
                  <c:v>78.248335482607686</c:v>
                </c:pt>
                <c:pt idx="8">
                  <c:v>54.230059341589026</c:v>
                </c:pt>
                <c:pt idx="9">
                  <c:v>49.379587620912758</c:v>
                </c:pt>
                <c:pt idx="10">
                  <c:v>36.708633981700132</c:v>
                </c:pt>
                <c:pt idx="11">
                  <c:v>14.080753440549987</c:v>
                </c:pt>
                <c:pt idx="12">
                  <c:v>-12.139541255555825</c:v>
                </c:pt>
                <c:pt idx="13">
                  <c:v>-29.016959825694229</c:v>
                </c:pt>
                <c:pt idx="14">
                  <c:v>-30.464281219348798</c:v>
                </c:pt>
                <c:pt idx="15">
                  <c:v>-40.558789686263552</c:v>
                </c:pt>
                <c:pt idx="16">
                  <c:v>-15.700278501199334</c:v>
                </c:pt>
                <c:pt idx="17">
                  <c:v>-5.2646415222077287</c:v>
                </c:pt>
                <c:pt idx="18">
                  <c:v>-2.3812877864548696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2F7-4DDB-BCE5-631AF822E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62920"/>
        <c:axId val="2104965912"/>
      </c:scatterChart>
      <c:valAx>
        <c:axId val="2104962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965912"/>
        <c:crosses val="autoZero"/>
        <c:crossBetween val="midCat"/>
      </c:valAx>
      <c:valAx>
        <c:axId val="2104965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962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Averages'!$AT$8:$AT$26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3.3034071540851531</c:v>
                  </c:pt>
                  <c:pt idx="2">
                    <c:v>1.308986405662615</c:v>
                  </c:pt>
                  <c:pt idx="3">
                    <c:v>1.5624838748615928</c:v>
                  </c:pt>
                  <c:pt idx="4">
                    <c:v>2.4806536712443377</c:v>
                  </c:pt>
                  <c:pt idx="5">
                    <c:v>4.2179387282001528</c:v>
                  </c:pt>
                  <c:pt idx="6">
                    <c:v>1.8381056428955103</c:v>
                  </c:pt>
                  <c:pt idx="7">
                    <c:v>1.8613191898274362</c:v>
                  </c:pt>
                  <c:pt idx="8">
                    <c:v>5.9697362215893284</c:v>
                  </c:pt>
                  <c:pt idx="9">
                    <c:v>6.6684215225704877</c:v>
                  </c:pt>
                  <c:pt idx="10">
                    <c:v>2.8836012807617863</c:v>
                  </c:pt>
                  <c:pt idx="11">
                    <c:v>3.0649883699082525</c:v>
                  </c:pt>
                  <c:pt idx="12">
                    <c:v>5.8881266096138019</c:v>
                  </c:pt>
                  <c:pt idx="13">
                    <c:v>3.3726481426811752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'Gd3+ Averages'!$AT$8:$AT$26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3.3034071540851531</c:v>
                  </c:pt>
                  <c:pt idx="2">
                    <c:v>1.308986405662615</c:v>
                  </c:pt>
                  <c:pt idx="3">
                    <c:v>1.5624838748615928</c:v>
                  </c:pt>
                  <c:pt idx="4">
                    <c:v>2.4806536712443377</c:v>
                  </c:pt>
                  <c:pt idx="5">
                    <c:v>4.2179387282001528</c:v>
                  </c:pt>
                  <c:pt idx="6">
                    <c:v>1.8381056428955103</c:v>
                  </c:pt>
                  <c:pt idx="7">
                    <c:v>1.8613191898274362</c:v>
                  </c:pt>
                  <c:pt idx="8">
                    <c:v>5.9697362215893284</c:v>
                  </c:pt>
                  <c:pt idx="9">
                    <c:v>6.6684215225704877</c:v>
                  </c:pt>
                  <c:pt idx="10">
                    <c:v>2.8836012807617863</c:v>
                  </c:pt>
                  <c:pt idx="11">
                    <c:v>3.0649883699082525</c:v>
                  </c:pt>
                  <c:pt idx="12">
                    <c:v>5.8881266096138019</c:v>
                  </c:pt>
                  <c:pt idx="13">
                    <c:v>3.3726481426811752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minus>
          </c:errBars>
          <c:xVal>
            <c:numRef>
              <c:f>'Gd3+ Averages'!$AO$8:$AO$21</c:f>
              <c:numCache>
                <c:formatCode>General</c:formatCode>
                <c:ptCount val="14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</c:numCache>
            </c:numRef>
          </c:xVal>
          <c:yVal>
            <c:numRef>
              <c:f>'Gd3+ Averages'!$AP$8:$AP$21</c:f>
              <c:numCache>
                <c:formatCode>General</c:formatCode>
                <c:ptCount val="14"/>
                <c:pt idx="0">
                  <c:v>0</c:v>
                </c:pt>
                <c:pt idx="1">
                  <c:v>-2.7127215546875449</c:v>
                </c:pt>
                <c:pt idx="2">
                  <c:v>-3.282149056325474</c:v>
                </c:pt>
                <c:pt idx="3">
                  <c:v>-3.0140696710519821</c:v>
                </c:pt>
                <c:pt idx="4">
                  <c:v>-4.7339722018732173</c:v>
                </c:pt>
                <c:pt idx="5">
                  <c:v>-13.126012780705025</c:v>
                </c:pt>
                <c:pt idx="6">
                  <c:v>-12.98064489787202</c:v>
                </c:pt>
                <c:pt idx="7">
                  <c:v>-17.612976837503489</c:v>
                </c:pt>
                <c:pt idx="8">
                  <c:v>-6.8011396572764058</c:v>
                </c:pt>
                <c:pt idx="9">
                  <c:v>1.1300773034230296</c:v>
                </c:pt>
                <c:pt idx="10">
                  <c:v>-9.1362845634216079</c:v>
                </c:pt>
                <c:pt idx="11">
                  <c:v>-7.4656994473222174</c:v>
                </c:pt>
                <c:pt idx="12">
                  <c:v>-5.5872796866233232</c:v>
                </c:pt>
                <c:pt idx="13">
                  <c:v>-7.889730179741723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D1-4722-A5B9-D75ABC037E32}"/>
            </c:ext>
          </c:extLst>
        </c:ser>
        <c:ser>
          <c:idx val="1"/>
          <c:order val="1"/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Averages'!$AU$8:$AU$26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5.6900036788038966</c:v>
                  </c:pt>
                  <c:pt idx="2">
                    <c:v>9.8105402750419071</c:v>
                  </c:pt>
                  <c:pt idx="3">
                    <c:v>11.199486375449432</c:v>
                  </c:pt>
                  <c:pt idx="4">
                    <c:v>12.283339960222822</c:v>
                  </c:pt>
                  <c:pt idx="5">
                    <c:v>15.135654521766281</c:v>
                  </c:pt>
                  <c:pt idx="6">
                    <c:v>22.215907827300459</c:v>
                  </c:pt>
                  <c:pt idx="7">
                    <c:v>23.469685703636898</c:v>
                  </c:pt>
                  <c:pt idx="8">
                    <c:v>20.010138389208343</c:v>
                  </c:pt>
                  <c:pt idx="9">
                    <c:v>19.974184448434855</c:v>
                  </c:pt>
                  <c:pt idx="10">
                    <c:v>22.608717878666486</c:v>
                  </c:pt>
                  <c:pt idx="11">
                    <c:v>14.52486189197989</c:v>
                  </c:pt>
                  <c:pt idx="12">
                    <c:v>18.349135714580896</c:v>
                  </c:pt>
                  <c:pt idx="13">
                    <c:v>15.522837632992903</c:v>
                  </c:pt>
                  <c:pt idx="14">
                    <c:v>10.323421774494154</c:v>
                  </c:pt>
                  <c:pt idx="15">
                    <c:v>0</c:v>
                  </c:pt>
                  <c:pt idx="16">
                    <c:v>12.012807987771895</c:v>
                  </c:pt>
                  <c:pt idx="17">
                    <c:v>21.055013557816668</c:v>
                  </c:pt>
                  <c:pt idx="18">
                    <c:v>19.387370976095458</c:v>
                  </c:pt>
                </c:numCache>
              </c:numRef>
            </c:plus>
            <c:minus>
              <c:numRef>
                <c:f>'Gd3+ Averages'!$AU$8:$AU$26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5.6900036788038966</c:v>
                  </c:pt>
                  <c:pt idx="2">
                    <c:v>9.8105402750419071</c:v>
                  </c:pt>
                  <c:pt idx="3">
                    <c:v>11.199486375449432</c:v>
                  </c:pt>
                  <c:pt idx="4">
                    <c:v>12.283339960222822</c:v>
                  </c:pt>
                  <c:pt idx="5">
                    <c:v>15.135654521766281</c:v>
                  </c:pt>
                  <c:pt idx="6">
                    <c:v>22.215907827300459</c:v>
                  </c:pt>
                  <c:pt idx="7">
                    <c:v>23.469685703636898</c:v>
                  </c:pt>
                  <c:pt idx="8">
                    <c:v>20.010138389208343</c:v>
                  </c:pt>
                  <c:pt idx="9">
                    <c:v>19.974184448434855</c:v>
                  </c:pt>
                  <c:pt idx="10">
                    <c:v>22.608717878666486</c:v>
                  </c:pt>
                  <c:pt idx="11">
                    <c:v>14.52486189197989</c:v>
                  </c:pt>
                  <c:pt idx="12">
                    <c:v>18.349135714580896</c:v>
                  </c:pt>
                  <c:pt idx="13">
                    <c:v>15.522837632992903</c:v>
                  </c:pt>
                  <c:pt idx="14">
                    <c:v>10.323421774494154</c:v>
                  </c:pt>
                  <c:pt idx="15">
                    <c:v>0</c:v>
                  </c:pt>
                  <c:pt idx="16">
                    <c:v>12.012807987771895</c:v>
                  </c:pt>
                  <c:pt idx="17">
                    <c:v>21.055013557816668</c:v>
                  </c:pt>
                  <c:pt idx="18">
                    <c:v>19.387370976095458</c:v>
                  </c:pt>
                </c:numCache>
              </c:numRef>
            </c:minus>
          </c:errBars>
          <c:xVal>
            <c:numRef>
              <c:f>'Gd3+ Averages'!$AO$8:$AO$21</c:f>
              <c:numCache>
                <c:formatCode>General</c:formatCode>
                <c:ptCount val="14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</c:numCache>
            </c:numRef>
          </c:xVal>
          <c:yVal>
            <c:numRef>
              <c:f>'Gd3+ Averages'!$AQ$8:$AQ$21</c:f>
              <c:numCache>
                <c:formatCode>General</c:formatCode>
                <c:ptCount val="14"/>
                <c:pt idx="0">
                  <c:v>0</c:v>
                </c:pt>
                <c:pt idx="1">
                  <c:v>-9.6455627527164189</c:v>
                </c:pt>
                <c:pt idx="2">
                  <c:v>-2.2962518450111729</c:v>
                </c:pt>
                <c:pt idx="3">
                  <c:v>1.9571719580325762</c:v>
                </c:pt>
                <c:pt idx="4">
                  <c:v>20.81671530084348</c:v>
                </c:pt>
                <c:pt idx="5">
                  <c:v>46.779371252520249</c:v>
                </c:pt>
                <c:pt idx="6">
                  <c:v>70.414018149764075</c:v>
                </c:pt>
                <c:pt idx="7">
                  <c:v>79.7487092551535</c:v>
                </c:pt>
                <c:pt idx="8">
                  <c:v>88.612321561609065</c:v>
                </c:pt>
                <c:pt idx="9">
                  <c:v>66.580261000425338</c:v>
                </c:pt>
                <c:pt idx="10">
                  <c:v>34.589450599760319</c:v>
                </c:pt>
                <c:pt idx="11">
                  <c:v>-2.1011457043868473</c:v>
                </c:pt>
                <c:pt idx="12">
                  <c:v>-21.366222655082936</c:v>
                </c:pt>
                <c:pt idx="13">
                  <c:v>-33.790927780086882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2D1-4722-A5B9-D75ABC03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998920"/>
        <c:axId val="2105001912"/>
      </c:scatterChart>
      <c:valAx>
        <c:axId val="210499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001912"/>
        <c:crosses val="autoZero"/>
        <c:crossBetween val="midCat"/>
      </c:valAx>
      <c:valAx>
        <c:axId val="2105001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998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844346069645"/>
          <c:y val="3.2544378698224803E-2"/>
          <c:w val="0.85750027214340097"/>
          <c:h val="0.83468845904284195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'Gd3+ Averages'!$AL$57</c:f>
              <c:strCache>
                <c:ptCount val="1"/>
                <c:pt idx="0">
                  <c:v>5uM Gd3+ and 90uM L-glu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Averages'!$V$8:$V$26</c:f>
                <c:numCache>
                  <c:formatCode>General</c:formatCode>
                  <c:ptCount val="19"/>
                  <c:pt idx="1">
                    <c:v>0</c:v>
                  </c:pt>
                  <c:pt idx="2">
                    <c:v>3.8055592419359376</c:v>
                  </c:pt>
                  <c:pt idx="3">
                    <c:v>1.8595343092905079</c:v>
                  </c:pt>
                  <c:pt idx="4">
                    <c:v>1.2125529162397235</c:v>
                  </c:pt>
                  <c:pt idx="5">
                    <c:v>1.0873561660043687</c:v>
                  </c:pt>
                  <c:pt idx="6">
                    <c:v>6.9636768935324067</c:v>
                  </c:pt>
                  <c:pt idx="7">
                    <c:v>4.9763147262961445</c:v>
                  </c:pt>
                  <c:pt idx="8">
                    <c:v>2.6439176979406369</c:v>
                  </c:pt>
                  <c:pt idx="9">
                    <c:v>8.0843525497088624</c:v>
                  </c:pt>
                  <c:pt idx="10">
                    <c:v>10.095399959119227</c:v>
                  </c:pt>
                  <c:pt idx="11">
                    <c:v>4.1451926432397492</c:v>
                  </c:pt>
                  <c:pt idx="12">
                    <c:v>2.5157861808808764</c:v>
                  </c:pt>
                  <c:pt idx="13">
                    <c:v>3.6806285842825974</c:v>
                  </c:pt>
                  <c:pt idx="14">
                    <c:v>4.5730138404455651</c:v>
                  </c:pt>
                  <c:pt idx="15">
                    <c:v>6.751106746842984</c:v>
                  </c:pt>
                  <c:pt idx="16">
                    <c:v>4.361687958276689</c:v>
                  </c:pt>
                  <c:pt idx="17">
                    <c:v>8.7500705620876431</c:v>
                  </c:pt>
                  <c:pt idx="18">
                    <c:v>1.0316087295623486</c:v>
                  </c:pt>
                </c:numCache>
              </c:numRef>
            </c:plus>
            <c:minus>
              <c:numRef>
                <c:f>'Gd3+ Averages'!$V$8:$V$26</c:f>
                <c:numCache>
                  <c:formatCode>General</c:formatCode>
                  <c:ptCount val="19"/>
                  <c:pt idx="1">
                    <c:v>0</c:v>
                  </c:pt>
                  <c:pt idx="2">
                    <c:v>3.8055592419359376</c:v>
                  </c:pt>
                  <c:pt idx="3">
                    <c:v>1.8595343092905079</c:v>
                  </c:pt>
                  <c:pt idx="4">
                    <c:v>1.2125529162397235</c:v>
                  </c:pt>
                  <c:pt idx="5">
                    <c:v>1.0873561660043687</c:v>
                  </c:pt>
                  <c:pt idx="6">
                    <c:v>6.9636768935324067</c:v>
                  </c:pt>
                  <c:pt idx="7">
                    <c:v>4.9763147262961445</c:v>
                  </c:pt>
                  <c:pt idx="8">
                    <c:v>2.6439176979406369</c:v>
                  </c:pt>
                  <c:pt idx="9">
                    <c:v>8.0843525497088624</c:v>
                  </c:pt>
                  <c:pt idx="10">
                    <c:v>10.095399959119227</c:v>
                  </c:pt>
                  <c:pt idx="11">
                    <c:v>4.1451926432397492</c:v>
                  </c:pt>
                  <c:pt idx="12">
                    <c:v>2.5157861808808764</c:v>
                  </c:pt>
                  <c:pt idx="13">
                    <c:v>3.6806285842825974</c:v>
                  </c:pt>
                  <c:pt idx="14">
                    <c:v>4.5730138404455651</c:v>
                  </c:pt>
                  <c:pt idx="15">
                    <c:v>6.751106746842984</c:v>
                  </c:pt>
                  <c:pt idx="16">
                    <c:v>4.361687958276689</c:v>
                  </c:pt>
                  <c:pt idx="17">
                    <c:v>8.7500705620876431</c:v>
                  </c:pt>
                  <c:pt idx="18">
                    <c:v>1.0316087295623486</c:v>
                  </c:pt>
                </c:numCache>
              </c:numRef>
            </c:minus>
          </c:errBars>
          <c:xVal>
            <c:numRef>
              <c:f>'Gd3+ Averages'!$K$9:$K$27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Averages'!$R$8:$R$26</c:f>
              <c:numCache>
                <c:formatCode>General</c:formatCode>
                <c:ptCount val="19"/>
                <c:pt idx="1">
                  <c:v>0</c:v>
                </c:pt>
                <c:pt idx="2">
                  <c:v>0.56262349152843605</c:v>
                </c:pt>
                <c:pt idx="3">
                  <c:v>-4.1710438880790548</c:v>
                </c:pt>
                <c:pt idx="4">
                  <c:v>-3.6142541249967599</c:v>
                </c:pt>
                <c:pt idx="5">
                  <c:v>-8.6249498803763469</c:v>
                </c:pt>
                <c:pt idx="6">
                  <c:v>-16.179907673060161</c:v>
                </c:pt>
                <c:pt idx="7">
                  <c:v>-10.968879120474961</c:v>
                </c:pt>
                <c:pt idx="8">
                  <c:v>-16.120862949296932</c:v>
                </c:pt>
                <c:pt idx="9">
                  <c:v>-12.110791839828863</c:v>
                </c:pt>
                <c:pt idx="10">
                  <c:v>-4.6118701715009758</c:v>
                </c:pt>
                <c:pt idx="11">
                  <c:v>-10.002296987896779</c:v>
                </c:pt>
                <c:pt idx="12">
                  <c:v>-9.8932833093129862</c:v>
                </c:pt>
                <c:pt idx="13">
                  <c:v>-7.731426475525538</c:v>
                </c:pt>
                <c:pt idx="14">
                  <c:v>-9.2379567396659752</c:v>
                </c:pt>
                <c:pt idx="15">
                  <c:v>-9.5635367773010849</c:v>
                </c:pt>
                <c:pt idx="16">
                  <c:v>-8.9087530971807727</c:v>
                </c:pt>
                <c:pt idx="17">
                  <c:v>-14.283402184902306</c:v>
                </c:pt>
                <c:pt idx="18">
                  <c:v>-9.5077103063473007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E68-43A3-9B13-668CCD0F5150}"/>
            </c:ext>
          </c:extLst>
        </c:ser>
        <c:ser>
          <c:idx val="3"/>
          <c:order val="1"/>
          <c:tx>
            <c:strRef>
              <c:f>'Gd3+ Averages'!$AL$58</c:f>
              <c:strCache>
                <c:ptCount val="1"/>
                <c:pt idx="0">
                  <c:v>5uM Gd3+ washout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Averages'!$W$8:$W$26</c:f>
                <c:numCache>
                  <c:formatCode>General</c:formatCode>
                  <c:ptCount val="19"/>
                  <c:pt idx="1">
                    <c:v>4.528777755847706</c:v>
                  </c:pt>
                  <c:pt idx="2">
                    <c:v>9.2177350311567299</c:v>
                  </c:pt>
                  <c:pt idx="3">
                    <c:v>9.6432705701663775</c:v>
                  </c:pt>
                  <c:pt idx="4">
                    <c:v>11.315598961121273</c:v>
                  </c:pt>
                  <c:pt idx="5">
                    <c:v>5.7865576450311789</c:v>
                  </c:pt>
                  <c:pt idx="6">
                    <c:v>34.582563127208786</c:v>
                  </c:pt>
                  <c:pt idx="7">
                    <c:v>39.633989479210733</c:v>
                  </c:pt>
                  <c:pt idx="8">
                    <c:v>22.931867915896028</c:v>
                  </c:pt>
                  <c:pt idx="9">
                    <c:v>34.635986882978123</c:v>
                  </c:pt>
                  <c:pt idx="10">
                    <c:v>38.755596736552235</c:v>
                  </c:pt>
                  <c:pt idx="11">
                    <c:v>40.68708955146495</c:v>
                  </c:pt>
                  <c:pt idx="12">
                    <c:v>17.050703701465949</c:v>
                  </c:pt>
                  <c:pt idx="13">
                    <c:v>20.869302075599567</c:v>
                  </c:pt>
                  <c:pt idx="14">
                    <c:v>21.594134903068976</c:v>
                  </c:pt>
                  <c:pt idx="15">
                    <c:v>2.8565623654990726</c:v>
                  </c:pt>
                  <c:pt idx="16">
                    <c:v>5.7801628349756085</c:v>
                  </c:pt>
                  <c:pt idx="17">
                    <c:v>8.8766723346977905</c:v>
                  </c:pt>
                  <c:pt idx="18">
                    <c:v>1.5887755640709214</c:v>
                  </c:pt>
                </c:numCache>
              </c:numRef>
            </c:plus>
            <c:minus>
              <c:numRef>
                <c:f>'Gd3+ Averages'!$W$8:$W$26</c:f>
                <c:numCache>
                  <c:formatCode>General</c:formatCode>
                  <c:ptCount val="19"/>
                  <c:pt idx="1">
                    <c:v>4.528777755847706</c:v>
                  </c:pt>
                  <c:pt idx="2">
                    <c:v>9.2177350311567299</c:v>
                  </c:pt>
                  <c:pt idx="3">
                    <c:v>9.6432705701663775</c:v>
                  </c:pt>
                  <c:pt idx="4">
                    <c:v>11.315598961121273</c:v>
                  </c:pt>
                  <c:pt idx="5">
                    <c:v>5.7865576450311789</c:v>
                  </c:pt>
                  <c:pt idx="6">
                    <c:v>34.582563127208786</c:v>
                  </c:pt>
                  <c:pt idx="7">
                    <c:v>39.633989479210733</c:v>
                  </c:pt>
                  <c:pt idx="8">
                    <c:v>22.931867915896028</c:v>
                  </c:pt>
                  <c:pt idx="9">
                    <c:v>34.635986882978123</c:v>
                  </c:pt>
                  <c:pt idx="10">
                    <c:v>38.755596736552235</c:v>
                  </c:pt>
                  <c:pt idx="11">
                    <c:v>40.68708955146495</c:v>
                  </c:pt>
                  <c:pt idx="12">
                    <c:v>17.050703701465949</c:v>
                  </c:pt>
                  <c:pt idx="13">
                    <c:v>20.869302075599567</c:v>
                  </c:pt>
                  <c:pt idx="14">
                    <c:v>21.594134903068976</c:v>
                  </c:pt>
                  <c:pt idx="15">
                    <c:v>2.8565623654990726</c:v>
                  </c:pt>
                  <c:pt idx="16">
                    <c:v>5.7801628349756085</c:v>
                  </c:pt>
                  <c:pt idx="17">
                    <c:v>8.8766723346977905</c:v>
                  </c:pt>
                  <c:pt idx="18">
                    <c:v>1.5887755640709214</c:v>
                  </c:pt>
                </c:numCache>
              </c:numRef>
            </c:minus>
          </c:errBars>
          <c:xVal>
            <c:numRef>
              <c:f>'Gd3+ Averages'!$K$9:$K$27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Averages'!$S$8:$S$26</c:f>
              <c:numCache>
                <c:formatCode>General</c:formatCode>
                <c:ptCount val="19"/>
                <c:pt idx="1">
                  <c:v>-4.5287777558477051</c:v>
                </c:pt>
                <c:pt idx="2">
                  <c:v>-13.950333406227626</c:v>
                </c:pt>
                <c:pt idx="3">
                  <c:v>-8.0298272494745486</c:v>
                </c:pt>
                <c:pt idx="4">
                  <c:v>-7.4431182857341591</c:v>
                </c:pt>
                <c:pt idx="5">
                  <c:v>28.566664627506906</c:v>
                </c:pt>
                <c:pt idx="6">
                  <c:v>42.354816829624831</c:v>
                </c:pt>
                <c:pt idx="7">
                  <c:v>71.97268914887475</c:v>
                </c:pt>
                <c:pt idx="8">
                  <c:v>104.3511491154719</c:v>
                </c:pt>
                <c:pt idx="9">
                  <c:v>100.50861155439377</c:v>
                </c:pt>
                <c:pt idx="10">
                  <c:v>70.702849894707796</c:v>
                </c:pt>
                <c:pt idx="11">
                  <c:v>34.1345327143123</c:v>
                </c:pt>
                <c:pt idx="12">
                  <c:v>-14.971208730894865</c:v>
                </c:pt>
                <c:pt idx="13">
                  <c:v>-27.983691059897435</c:v>
                </c:pt>
                <c:pt idx="14">
                  <c:v>-42.170062413059043</c:v>
                </c:pt>
                <c:pt idx="15">
                  <c:v>-48.34501754180414</c:v>
                </c:pt>
                <c:pt idx="16">
                  <c:v>-54.403180822066645</c:v>
                </c:pt>
                <c:pt idx="17">
                  <c:v>-61.082701530948761</c:v>
                </c:pt>
                <c:pt idx="18">
                  <c:v>-56.867415906238442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E68-43A3-9B13-668CCD0F5150}"/>
            </c:ext>
          </c:extLst>
        </c:ser>
        <c:ser>
          <c:idx val="0"/>
          <c:order val="2"/>
          <c:tx>
            <c:strRef>
              <c:f>'Gd3+ Averages'!$AL$55</c:f>
              <c:strCache>
                <c:ptCount val="1"/>
                <c:pt idx="0">
                  <c:v>10uM Gd3+ and 90uM L-glu</c:v>
                </c:pt>
              </c:strCache>
            </c:strRef>
          </c:tx>
          <c:spPr>
            <a:ln>
              <a:solidFill>
                <a:srgbClr val="00009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Averages'!$AL$8:$AL$26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5.0446581084166935</c:v>
                  </c:pt>
                  <c:pt idx="2">
                    <c:v>1.9488068086951025</c:v>
                  </c:pt>
                  <c:pt idx="3">
                    <c:v>4.3187816218977648</c:v>
                  </c:pt>
                  <c:pt idx="4">
                    <c:v>1.1024943158814748</c:v>
                  </c:pt>
                  <c:pt idx="5">
                    <c:v>4.2037608477262562</c:v>
                  </c:pt>
                  <c:pt idx="6">
                    <c:v>3.6205640645820649</c:v>
                  </c:pt>
                  <c:pt idx="7">
                    <c:v>3.8717037092273121</c:v>
                  </c:pt>
                  <c:pt idx="8">
                    <c:v>7.3882144991728893</c:v>
                  </c:pt>
                  <c:pt idx="9">
                    <c:v>12.968953872922024</c:v>
                  </c:pt>
                  <c:pt idx="10">
                    <c:v>4.9334099929676016</c:v>
                  </c:pt>
                  <c:pt idx="11">
                    <c:v>8.0437948777889758</c:v>
                  </c:pt>
                  <c:pt idx="12">
                    <c:v>17.004977234115891</c:v>
                  </c:pt>
                  <c:pt idx="13">
                    <c:v>6.3351986162141039</c:v>
                  </c:pt>
                  <c:pt idx="14">
                    <c:v>9.9365915393054109</c:v>
                  </c:pt>
                  <c:pt idx="15">
                    <c:v>16.110328059156174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'Gd3+ Averages'!$AL$8:$AL$26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5.0446581084166935</c:v>
                  </c:pt>
                  <c:pt idx="2">
                    <c:v>1.9488068086951025</c:v>
                  </c:pt>
                  <c:pt idx="3">
                    <c:v>4.3187816218977648</c:v>
                  </c:pt>
                  <c:pt idx="4">
                    <c:v>1.1024943158814748</c:v>
                  </c:pt>
                  <c:pt idx="5">
                    <c:v>4.2037608477262562</c:v>
                  </c:pt>
                  <c:pt idx="6">
                    <c:v>3.6205640645820649</c:v>
                  </c:pt>
                  <c:pt idx="7">
                    <c:v>3.8717037092273121</c:v>
                  </c:pt>
                  <c:pt idx="8">
                    <c:v>7.3882144991728893</c:v>
                  </c:pt>
                  <c:pt idx="9">
                    <c:v>12.968953872922024</c:v>
                  </c:pt>
                  <c:pt idx="10">
                    <c:v>4.9334099929676016</c:v>
                  </c:pt>
                  <c:pt idx="11">
                    <c:v>8.0437948777889758</c:v>
                  </c:pt>
                  <c:pt idx="12">
                    <c:v>17.004977234115891</c:v>
                  </c:pt>
                  <c:pt idx="13">
                    <c:v>6.3351986162141039</c:v>
                  </c:pt>
                  <c:pt idx="14">
                    <c:v>9.9365915393054109</c:v>
                  </c:pt>
                  <c:pt idx="15">
                    <c:v>16.110328059156174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</c:numCache>
              </c:numRef>
            </c:minus>
          </c:errBars>
          <c:xVal>
            <c:numRef>
              <c:f>'Gd3+ Averages'!$AA$8:$AA$26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Averages'!$AH$8:$AH$26</c:f>
              <c:numCache>
                <c:formatCode>General</c:formatCode>
                <c:ptCount val="19"/>
                <c:pt idx="0">
                  <c:v>0</c:v>
                </c:pt>
                <c:pt idx="1">
                  <c:v>-7.6257391240115151</c:v>
                </c:pt>
                <c:pt idx="2">
                  <c:v>-1.9488068086951027</c:v>
                </c:pt>
                <c:pt idx="3">
                  <c:v>-2.113792990134816</c:v>
                </c:pt>
                <c:pt idx="4">
                  <c:v>1.1024943158814748</c:v>
                </c:pt>
                <c:pt idx="5">
                  <c:v>-15.987547572258409</c:v>
                </c:pt>
                <c:pt idx="6">
                  <c:v>-10.053138676614648</c:v>
                </c:pt>
                <c:pt idx="7">
                  <c:v>-16.319604710757346</c:v>
                </c:pt>
                <c:pt idx="8">
                  <c:v>1.1633386165522834</c:v>
                </c:pt>
                <c:pt idx="9">
                  <c:v>6.7440779903014176</c:v>
                </c:pt>
                <c:pt idx="10">
                  <c:v>-7.5144910085624232</c:v>
                </c:pt>
                <c:pt idx="11">
                  <c:v>-10.6248758933838</c:v>
                </c:pt>
                <c:pt idx="12">
                  <c:v>-1.90325122691124</c:v>
                </c:pt>
                <c:pt idx="13">
                  <c:v>-6.3351986162141047</c:v>
                </c:pt>
                <c:pt idx="14">
                  <c:v>4.3320658280655175</c:v>
                </c:pt>
                <c:pt idx="15">
                  <c:v>-9.0357316304698898</c:v>
                </c:pt>
                <c:pt idx="16">
                  <c:v>0</c:v>
                </c:pt>
                <c:pt idx="17">
                  <c:v>-2.5810810155948216</c:v>
                </c:pt>
                <c:pt idx="18">
                  <c:v>-3.8976136173902054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E68-43A3-9B13-668CCD0F5150}"/>
            </c:ext>
          </c:extLst>
        </c:ser>
        <c:ser>
          <c:idx val="1"/>
          <c:order val="3"/>
          <c:tx>
            <c:strRef>
              <c:f>'Gd3+ Averages'!$AL$56</c:f>
              <c:strCache>
                <c:ptCount val="1"/>
                <c:pt idx="0">
                  <c:v>10uM Gd3+ washout</c:v>
                </c:pt>
              </c:strCache>
            </c:strRef>
          </c:tx>
          <c:spPr>
            <a:ln>
              <a:solidFill>
                <a:srgbClr val="000090"/>
              </a:solidFill>
              <a:prstDash val="sysDash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Averages'!$AM$8:$AM$26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2.341912260817419</c:v>
                  </c:pt>
                  <c:pt idx="2">
                    <c:v>23.215309681569636</c:v>
                  </c:pt>
                  <c:pt idx="3">
                    <c:v>22.844315526155569</c:v>
                  </c:pt>
                  <c:pt idx="4">
                    <c:v>34.573797238148785</c:v>
                  </c:pt>
                  <c:pt idx="5">
                    <c:v>23.255106714767969</c:v>
                  </c:pt>
                  <c:pt idx="6">
                    <c:v>9.9629511174563863</c:v>
                  </c:pt>
                  <c:pt idx="7">
                    <c:v>0.63712179757889942</c:v>
                  </c:pt>
                  <c:pt idx="8">
                    <c:v>9.5193828877049196</c:v>
                  </c:pt>
                  <c:pt idx="9">
                    <c:v>1.8509105565906019</c:v>
                  </c:pt>
                  <c:pt idx="10">
                    <c:v>9.7533228589191729</c:v>
                  </c:pt>
                  <c:pt idx="11">
                    <c:v>24.638032230325418</c:v>
                  </c:pt>
                  <c:pt idx="12">
                    <c:v>43.139098139331892</c:v>
                  </c:pt>
                  <c:pt idx="13">
                    <c:v>16.750422277891811</c:v>
                  </c:pt>
                  <c:pt idx="14">
                    <c:v>21.028587444050505</c:v>
                  </c:pt>
                  <c:pt idx="15">
                    <c:v>10.93407897713575</c:v>
                  </c:pt>
                  <c:pt idx="16">
                    <c:v>15.700278501199334</c:v>
                  </c:pt>
                  <c:pt idx="17">
                    <c:v>39.428723337544582</c:v>
                  </c:pt>
                  <c:pt idx="18">
                    <c:v>43.386094317131167</c:v>
                  </c:pt>
                </c:numCache>
              </c:numRef>
            </c:plus>
            <c:minus>
              <c:numRef>
                <c:f>'Gd3+ Averages'!$AM$8:$AM$26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2.341912260817419</c:v>
                  </c:pt>
                  <c:pt idx="2">
                    <c:v>23.215309681569636</c:v>
                  </c:pt>
                  <c:pt idx="3">
                    <c:v>22.844315526155569</c:v>
                  </c:pt>
                  <c:pt idx="4">
                    <c:v>34.573797238148785</c:v>
                  </c:pt>
                  <c:pt idx="5">
                    <c:v>23.255106714767969</c:v>
                  </c:pt>
                  <c:pt idx="6">
                    <c:v>9.9629511174563863</c:v>
                  </c:pt>
                  <c:pt idx="7">
                    <c:v>0.63712179757889942</c:v>
                  </c:pt>
                  <c:pt idx="8">
                    <c:v>9.5193828877049196</c:v>
                  </c:pt>
                  <c:pt idx="9">
                    <c:v>1.8509105565906019</c:v>
                  </c:pt>
                  <c:pt idx="10">
                    <c:v>9.7533228589191729</c:v>
                  </c:pt>
                  <c:pt idx="11">
                    <c:v>24.638032230325418</c:v>
                  </c:pt>
                  <c:pt idx="12">
                    <c:v>43.139098139331892</c:v>
                  </c:pt>
                  <c:pt idx="13">
                    <c:v>16.750422277891811</c:v>
                  </c:pt>
                  <c:pt idx="14">
                    <c:v>21.028587444050505</c:v>
                  </c:pt>
                  <c:pt idx="15">
                    <c:v>10.93407897713575</c:v>
                  </c:pt>
                  <c:pt idx="16">
                    <c:v>15.700278501199334</c:v>
                  </c:pt>
                  <c:pt idx="17">
                    <c:v>39.428723337544582</c:v>
                  </c:pt>
                  <c:pt idx="18">
                    <c:v>43.386094317131167</c:v>
                  </c:pt>
                </c:numCache>
              </c:numRef>
            </c:minus>
          </c:errBars>
          <c:xVal>
            <c:numRef>
              <c:f>'Gd3+ Averages'!$AA$8:$AA$26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Averages'!$AI$8:$AI$26</c:f>
              <c:numCache>
                <c:formatCode>General</c:formatCode>
                <c:ptCount val="19"/>
                <c:pt idx="0">
                  <c:v>0</c:v>
                </c:pt>
                <c:pt idx="1">
                  <c:v>-2.341912260817419</c:v>
                </c:pt>
                <c:pt idx="2">
                  <c:v>10.948772133767221</c:v>
                </c:pt>
                <c:pt idx="3">
                  <c:v>18.160491004520733</c:v>
                </c:pt>
                <c:pt idx="4">
                  <c:v>10.136879215735345</c:v>
                </c:pt>
                <c:pt idx="5">
                  <c:v>42.664798705975095</c:v>
                </c:pt>
                <c:pt idx="6">
                  <c:v>68.92250616273023</c:v>
                </c:pt>
                <c:pt idx="7">
                  <c:v>78.248335482607686</c:v>
                </c:pt>
                <c:pt idx="8">
                  <c:v>54.230059341589026</c:v>
                </c:pt>
                <c:pt idx="9">
                  <c:v>49.379587620912758</c:v>
                </c:pt>
                <c:pt idx="10">
                  <c:v>36.708633981700132</c:v>
                </c:pt>
                <c:pt idx="11">
                  <c:v>14.080753440549987</c:v>
                </c:pt>
                <c:pt idx="12">
                  <c:v>-12.139541255555825</c:v>
                </c:pt>
                <c:pt idx="13">
                  <c:v>-29.016959825694229</c:v>
                </c:pt>
                <c:pt idx="14">
                  <c:v>-30.464281219348798</c:v>
                </c:pt>
                <c:pt idx="15">
                  <c:v>-40.558789686263552</c:v>
                </c:pt>
                <c:pt idx="16">
                  <c:v>-15.700278501199334</c:v>
                </c:pt>
                <c:pt idx="17">
                  <c:v>-5.2646415222077287</c:v>
                </c:pt>
                <c:pt idx="18">
                  <c:v>-2.3812877864548696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E68-43A3-9B13-668CCD0F5150}"/>
            </c:ext>
          </c:extLst>
        </c:ser>
        <c:ser>
          <c:idx val="4"/>
          <c:order val="4"/>
          <c:tx>
            <c:strRef>
              <c:f>'Gd3+ Averages'!$AL$59</c:f>
              <c:strCache>
                <c:ptCount val="1"/>
                <c:pt idx="0">
                  <c:v>90uM L-glu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'Gd3+ Averages'!$G$9:$G$27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1.9903138334112467</c:v>
                  </c:pt>
                  <c:pt idx="2">
                    <c:v>4.9948904980151498</c:v>
                  </c:pt>
                  <c:pt idx="3">
                    <c:v>4.0014385676556472</c:v>
                  </c:pt>
                  <c:pt idx="4">
                    <c:v>8.4373771335538823</c:v>
                  </c:pt>
                  <c:pt idx="5">
                    <c:v>9.5972435347881664</c:v>
                  </c:pt>
                  <c:pt idx="6">
                    <c:v>17.107389222596467</c:v>
                  </c:pt>
                  <c:pt idx="7">
                    <c:v>23.850426968984642</c:v>
                  </c:pt>
                  <c:pt idx="8">
                    <c:v>20.436745392232368</c:v>
                  </c:pt>
                  <c:pt idx="9">
                    <c:v>3.7344457500596269</c:v>
                  </c:pt>
                  <c:pt idx="10">
                    <c:v>15.681936934123531</c:v>
                  </c:pt>
                  <c:pt idx="11">
                    <c:v>24.720099691854493</c:v>
                  </c:pt>
                  <c:pt idx="12">
                    <c:v>11.887188756857988</c:v>
                  </c:pt>
                  <c:pt idx="13">
                    <c:v>13.417681207120474</c:v>
                  </c:pt>
                  <c:pt idx="14">
                    <c:v>9.5447986845562625</c:v>
                  </c:pt>
                  <c:pt idx="15">
                    <c:v>15.176234969750739</c:v>
                  </c:pt>
                  <c:pt idx="16">
                    <c:v>12.327184885143064</c:v>
                  </c:pt>
                  <c:pt idx="17">
                    <c:v>10.755386503667857</c:v>
                  </c:pt>
                  <c:pt idx="18">
                    <c:v>5.1066138584907641</c:v>
                  </c:pt>
                </c:numCache>
              </c:numRef>
            </c:plus>
            <c:minus>
              <c:numRef>
                <c:f>'Gd3+ Averages'!$G$9:$G$27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1.9903138334112467</c:v>
                  </c:pt>
                  <c:pt idx="2">
                    <c:v>4.9948904980151498</c:v>
                  </c:pt>
                  <c:pt idx="3">
                    <c:v>4.0014385676556472</c:v>
                  </c:pt>
                  <c:pt idx="4">
                    <c:v>8.4373771335538823</c:v>
                  </c:pt>
                  <c:pt idx="5">
                    <c:v>9.5972435347881664</c:v>
                  </c:pt>
                  <c:pt idx="6">
                    <c:v>17.107389222596467</c:v>
                  </c:pt>
                  <c:pt idx="7">
                    <c:v>23.850426968984642</c:v>
                  </c:pt>
                  <c:pt idx="8">
                    <c:v>20.436745392232368</c:v>
                  </c:pt>
                  <c:pt idx="9">
                    <c:v>3.7344457500596269</c:v>
                  </c:pt>
                  <c:pt idx="10">
                    <c:v>15.681936934123531</c:v>
                  </c:pt>
                  <c:pt idx="11">
                    <c:v>24.720099691854493</c:v>
                  </c:pt>
                  <c:pt idx="12">
                    <c:v>11.887188756857988</c:v>
                  </c:pt>
                  <c:pt idx="13">
                    <c:v>13.417681207120474</c:v>
                  </c:pt>
                  <c:pt idx="14">
                    <c:v>9.5447986845562625</c:v>
                  </c:pt>
                  <c:pt idx="15">
                    <c:v>15.176234969750739</c:v>
                  </c:pt>
                  <c:pt idx="16">
                    <c:v>12.327184885143064</c:v>
                  </c:pt>
                  <c:pt idx="17">
                    <c:v>10.755386503667857</c:v>
                  </c:pt>
                  <c:pt idx="18">
                    <c:v>5.1066138584907641</c:v>
                  </c:pt>
                </c:numCache>
              </c:numRef>
            </c:minus>
          </c:errBars>
          <c:xVal>
            <c:numRef>
              <c:f>'Gd3+ Averages'!$A$9:$A$27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Averages'!$E$9:$E$27</c:f>
              <c:numCache>
                <c:formatCode>General</c:formatCode>
                <c:ptCount val="19"/>
                <c:pt idx="0">
                  <c:v>-1.9903138334112465</c:v>
                </c:pt>
                <c:pt idx="1">
                  <c:v>-7.4801172230798771</c:v>
                </c:pt>
                <c:pt idx="2">
                  <c:v>-1.1982740095648781</c:v>
                </c:pt>
                <c:pt idx="3">
                  <c:v>3.1490270653428163</c:v>
                </c:pt>
                <c:pt idx="4">
                  <c:v>-4.9808444794115463</c:v>
                </c:pt>
                <c:pt idx="5">
                  <c:v>-8.4661819456151814</c:v>
                </c:pt>
                <c:pt idx="6">
                  <c:v>-2.219221569637476</c:v>
                </c:pt>
                <c:pt idx="7">
                  <c:v>35.338676479924409</c:v>
                </c:pt>
                <c:pt idx="8">
                  <c:v>46.99900444046358</c:v>
                </c:pt>
                <c:pt idx="9">
                  <c:v>22.641286330878401</c:v>
                </c:pt>
                <c:pt idx="10">
                  <c:v>-18.056390945111357</c:v>
                </c:pt>
                <c:pt idx="11">
                  <c:v>-25.229201588169854</c:v>
                </c:pt>
                <c:pt idx="12">
                  <c:v>-43.792564885852244</c:v>
                </c:pt>
                <c:pt idx="13">
                  <c:v>-38.795796397315492</c:v>
                </c:pt>
                <c:pt idx="14">
                  <c:v>-34.706651365857525</c:v>
                </c:pt>
                <c:pt idx="15">
                  <c:v>-29.687565133134353</c:v>
                </c:pt>
                <c:pt idx="16">
                  <c:v>-34.725245333475847</c:v>
                </c:pt>
                <c:pt idx="17">
                  <c:v>-37.149160498904671</c:v>
                </c:pt>
                <c:pt idx="18">
                  <c:v>-35.599612660004709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E68-43A3-9B13-668CCD0F5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071256"/>
        <c:axId val="2105076776"/>
      </c:scatterChart>
      <c:valAx>
        <c:axId val="2105071256"/>
        <c:scaling>
          <c:orientation val="minMax"/>
          <c:max val="2500"/>
        </c:scaling>
        <c:delete val="0"/>
        <c:axPos val="b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Time (sec)</a:t>
                </a:r>
              </a:p>
            </c:rich>
          </c:tx>
          <c:layout>
            <c:manualLayout>
              <c:xMode val="edge"/>
              <c:yMode val="edge"/>
              <c:x val="0.47570194854675402"/>
              <c:y val="0.927366501236343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5076776"/>
        <c:crossesAt val="-100"/>
        <c:crossBetween val="midCat"/>
      </c:valAx>
      <c:valAx>
        <c:axId val="2105076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Amplitude (% change from resting)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050712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9939112449653498"/>
          <c:y val="2.21349280115041E-3"/>
          <c:w val="0.39600058057259002"/>
          <c:h val="0.33508584255475798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'Gd3+ Averages'!$A$9:$A$27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'Gd3+ Averages'!$E$9:$E$27</c:f>
              <c:numCache>
                <c:formatCode>General</c:formatCode>
                <c:ptCount val="19"/>
                <c:pt idx="0">
                  <c:v>-1.9903138334112465</c:v>
                </c:pt>
                <c:pt idx="1">
                  <c:v>-7.4801172230798771</c:v>
                </c:pt>
                <c:pt idx="2">
                  <c:v>-1.1982740095648781</c:v>
                </c:pt>
                <c:pt idx="3">
                  <c:v>3.1490270653428163</c:v>
                </c:pt>
                <c:pt idx="4">
                  <c:v>-4.9808444794115463</c:v>
                </c:pt>
                <c:pt idx="5">
                  <c:v>-8.4661819456151814</c:v>
                </c:pt>
                <c:pt idx="6">
                  <c:v>-2.219221569637476</c:v>
                </c:pt>
                <c:pt idx="7">
                  <c:v>35.338676479924409</c:v>
                </c:pt>
                <c:pt idx="8">
                  <c:v>46.99900444046358</c:v>
                </c:pt>
                <c:pt idx="9">
                  <c:v>22.641286330878401</c:v>
                </c:pt>
                <c:pt idx="10">
                  <c:v>-18.056390945111357</c:v>
                </c:pt>
                <c:pt idx="11">
                  <c:v>-25.229201588169854</c:v>
                </c:pt>
                <c:pt idx="12">
                  <c:v>-43.792564885852244</c:v>
                </c:pt>
                <c:pt idx="13">
                  <c:v>-38.795796397315492</c:v>
                </c:pt>
                <c:pt idx="14">
                  <c:v>-34.706651365857525</c:v>
                </c:pt>
                <c:pt idx="15">
                  <c:v>-29.687565133134353</c:v>
                </c:pt>
                <c:pt idx="16">
                  <c:v>-34.725245333475847</c:v>
                </c:pt>
                <c:pt idx="17">
                  <c:v>-37.149160498904671</c:v>
                </c:pt>
                <c:pt idx="18">
                  <c:v>-35.599612660004709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C1D-4521-9A28-869100F5F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087592"/>
        <c:axId val="2105090552"/>
      </c:scatterChart>
      <c:valAx>
        <c:axId val="210508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090552"/>
        <c:crosses val="autoZero"/>
        <c:crossBetween val="midCat"/>
      </c:valAx>
      <c:valAx>
        <c:axId val="210509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0875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'5uM Gd-normalized'!$Y$10</c:f>
              <c:strCache>
                <c:ptCount val="1"/>
                <c:pt idx="0">
                  <c:v>Washout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Gd-normalized'!$Z$11:$Z$29</c:f>
                <c:numCache>
                  <c:formatCode>General</c:formatCode>
                  <c:ptCount val="19"/>
                  <c:pt idx="0">
                    <c:v>9.6359014616672916</c:v>
                  </c:pt>
                  <c:pt idx="1">
                    <c:v>19.612617630727435</c:v>
                  </c:pt>
                  <c:pt idx="2">
                    <c:v>20.518031573162528</c:v>
                  </c:pt>
                  <c:pt idx="3">
                    <c:v>24.076252456486419</c:v>
                  </c:pt>
                  <c:pt idx="4">
                    <c:v>12.312085572708993</c:v>
                  </c:pt>
                  <c:pt idx="5">
                    <c:v>60.535294763790134</c:v>
                  </c:pt>
                  <c:pt idx="6">
                    <c:v>84.329423465591603</c:v>
                  </c:pt>
                  <c:pt idx="7">
                    <c:v>48.792241854708216</c:v>
                  </c:pt>
                  <c:pt idx="8">
                    <c:v>73.695150132070523</c:v>
                  </c:pt>
                  <c:pt idx="9">
                    <c:v>82.460463147993352</c:v>
                  </c:pt>
                  <c:pt idx="10">
                    <c:v>86.570109379669304</c:v>
                  </c:pt>
                  <c:pt idx="11">
                    <c:v>36.278861444959091</c:v>
                  </c:pt>
                  <c:pt idx="12">
                    <c:v>44.403710938251777</c:v>
                  </c:pt>
                  <c:pt idx="13">
                    <c:v>45.945941111207048</c:v>
                  </c:pt>
                  <c:pt idx="14">
                    <c:v>6.0779210102581001</c:v>
                  </c:pt>
                  <c:pt idx="15">
                    <c:v>39.23253079580391</c:v>
                  </c:pt>
                  <c:pt idx="16">
                    <c:v>44.673254145503918</c:v>
                  </c:pt>
                  <c:pt idx="17">
                    <c:v>40.379549201029796</c:v>
                  </c:pt>
                  <c:pt idx="18">
                    <c:v>28.988593658162856</c:v>
                  </c:pt>
                </c:numCache>
              </c:numRef>
            </c:plus>
            <c:minus>
              <c:numRef>
                <c:f>'5uM Gd-normalized'!$Z$11:$Z$29</c:f>
                <c:numCache>
                  <c:formatCode>General</c:formatCode>
                  <c:ptCount val="19"/>
                  <c:pt idx="0">
                    <c:v>9.6359014616672916</c:v>
                  </c:pt>
                  <c:pt idx="1">
                    <c:v>19.612617630727435</c:v>
                  </c:pt>
                  <c:pt idx="2">
                    <c:v>20.518031573162528</c:v>
                  </c:pt>
                  <c:pt idx="3">
                    <c:v>24.076252456486419</c:v>
                  </c:pt>
                  <c:pt idx="4">
                    <c:v>12.312085572708993</c:v>
                  </c:pt>
                  <c:pt idx="5">
                    <c:v>60.535294763790134</c:v>
                  </c:pt>
                  <c:pt idx="6">
                    <c:v>84.329423465591603</c:v>
                  </c:pt>
                  <c:pt idx="7">
                    <c:v>48.792241854708216</c:v>
                  </c:pt>
                  <c:pt idx="8">
                    <c:v>73.695150132070523</c:v>
                  </c:pt>
                  <c:pt idx="9">
                    <c:v>82.460463147993352</c:v>
                  </c:pt>
                  <c:pt idx="10">
                    <c:v>86.570109379669304</c:v>
                  </c:pt>
                  <c:pt idx="11">
                    <c:v>36.278861444959091</c:v>
                  </c:pt>
                  <c:pt idx="12">
                    <c:v>44.403710938251777</c:v>
                  </c:pt>
                  <c:pt idx="13">
                    <c:v>45.945941111207048</c:v>
                  </c:pt>
                  <c:pt idx="14">
                    <c:v>6.0779210102581001</c:v>
                  </c:pt>
                  <c:pt idx="15">
                    <c:v>39.23253079580391</c:v>
                  </c:pt>
                  <c:pt idx="16">
                    <c:v>44.673254145503918</c:v>
                  </c:pt>
                  <c:pt idx="17">
                    <c:v>40.379549201029796</c:v>
                  </c:pt>
                  <c:pt idx="18">
                    <c:v>28.988593658162856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Gd-normalized'!$Y$11:$Y$29</c:f>
              <c:numCache>
                <c:formatCode>General</c:formatCode>
                <c:ptCount val="19"/>
                <c:pt idx="0">
                  <c:v>-9.6359014616672916</c:v>
                </c:pt>
                <c:pt idx="1">
                  <c:v>-29.682189170409639</c:v>
                </c:pt>
                <c:pt idx="2">
                  <c:v>-17.085100727285418</c:v>
                </c:pt>
                <c:pt idx="3">
                  <c:v>-15.836757340600267</c:v>
                </c:pt>
                <c:pt idx="4">
                  <c:v>60.781424984637688</c:v>
                </c:pt>
                <c:pt idx="5">
                  <c:v>121.06049903700539</c:v>
                </c:pt>
                <c:pt idx="6">
                  <c:v>153.13662492584675</c:v>
                </c:pt>
                <c:pt idx="7">
                  <c:v>222.02842455452364</c:v>
                </c:pt>
                <c:pt idx="8">
                  <c:v>213.8526395420013</c:v>
                </c:pt>
                <c:pt idx="9">
                  <c:v>150.43478204792888</c:v>
                </c:pt>
                <c:pt idx="10">
                  <c:v>72.628203768768188</c:v>
                </c:pt>
                <c:pt idx="11">
                  <c:v>-31.854310339402577</c:v>
                </c:pt>
                <c:pt idx="12">
                  <c:v>-59.541029417646563</c:v>
                </c:pt>
                <c:pt idx="13">
                  <c:v>-89.725437623850851</c:v>
                </c:pt>
                <c:pt idx="14">
                  <c:v>-102.86391832628208</c:v>
                </c:pt>
                <c:pt idx="15">
                  <c:v>-77.169266980229168</c:v>
                </c:pt>
                <c:pt idx="16">
                  <c:v>-86.643965133808777</c:v>
                </c:pt>
                <c:pt idx="17">
                  <c:v>-80.66470993483243</c:v>
                </c:pt>
                <c:pt idx="18">
                  <c:v>-49.972091016492392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18-4816-8B75-7BC2677540EF}"/>
            </c:ext>
          </c:extLst>
        </c:ser>
        <c:ser>
          <c:idx val="1"/>
          <c:order val="1"/>
          <c:tx>
            <c:strRef>
              <c:f>'5uM Gd-normalized'!$AA$10</c:f>
              <c:strCache>
                <c:ptCount val="1"/>
                <c:pt idx="0">
                  <c:v>Treatment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Gd-normalized'!$AB$11:$AB$29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3.1179358564617763</c:v>
                  </c:pt>
                  <c:pt idx="2">
                    <c:v>2.2179806349215396</c:v>
                  </c:pt>
                  <c:pt idx="3">
                    <c:v>1.7198786240797439</c:v>
                  </c:pt>
                  <c:pt idx="4">
                    <c:v>6.7463858724474957</c:v>
                  </c:pt>
                  <c:pt idx="5">
                    <c:v>15.637407635363878</c:v>
                  </c:pt>
                  <c:pt idx="6">
                    <c:v>10.247292957307211</c:v>
                  </c:pt>
                  <c:pt idx="7">
                    <c:v>9.4458813656674145</c:v>
                  </c:pt>
                  <c:pt idx="8">
                    <c:v>14.930299273046158</c:v>
                  </c:pt>
                  <c:pt idx="9">
                    <c:v>21.457200837934941</c:v>
                  </c:pt>
                  <c:pt idx="10">
                    <c:v>0.29007788448807181</c:v>
                  </c:pt>
                  <c:pt idx="11">
                    <c:v>5.3000260120322826</c:v>
                  </c:pt>
                  <c:pt idx="12">
                    <c:v>11.813557974260243</c:v>
                  </c:pt>
                  <c:pt idx="13">
                    <c:v>9.7059062944179182</c:v>
                  </c:pt>
                  <c:pt idx="14">
                    <c:v>14.18646015014474</c:v>
                  </c:pt>
                  <c:pt idx="15">
                    <c:v>8.0889316938836462</c:v>
                  </c:pt>
                  <c:pt idx="16">
                    <c:v>17.062632994915298</c:v>
                  </c:pt>
                  <c:pt idx="17">
                    <c:v>2.4927884280012265</c:v>
                  </c:pt>
                  <c:pt idx="18">
                    <c:v>15.75671690543879</c:v>
                  </c:pt>
                </c:numCache>
              </c:numRef>
            </c:plus>
            <c:minus>
              <c:numRef>
                <c:f>'5uM Gd-normalized'!$AB$11:$AB$29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3.1179358564617763</c:v>
                  </c:pt>
                  <c:pt idx="2">
                    <c:v>2.2179806349215396</c:v>
                  </c:pt>
                  <c:pt idx="3">
                    <c:v>1.7198786240797439</c:v>
                  </c:pt>
                  <c:pt idx="4">
                    <c:v>6.7463858724474957</c:v>
                  </c:pt>
                  <c:pt idx="5">
                    <c:v>15.637407635363878</c:v>
                  </c:pt>
                  <c:pt idx="6">
                    <c:v>10.247292957307211</c:v>
                  </c:pt>
                  <c:pt idx="7">
                    <c:v>9.4458813656674145</c:v>
                  </c:pt>
                  <c:pt idx="8">
                    <c:v>14.930299273046158</c:v>
                  </c:pt>
                  <c:pt idx="9">
                    <c:v>21.457200837934941</c:v>
                  </c:pt>
                  <c:pt idx="10">
                    <c:v>0.29007788448807181</c:v>
                  </c:pt>
                  <c:pt idx="11">
                    <c:v>5.3000260120322826</c:v>
                  </c:pt>
                  <c:pt idx="12">
                    <c:v>11.813557974260243</c:v>
                  </c:pt>
                  <c:pt idx="13">
                    <c:v>9.7059062944179182</c:v>
                  </c:pt>
                  <c:pt idx="14">
                    <c:v>14.18646015014474</c:v>
                  </c:pt>
                  <c:pt idx="15">
                    <c:v>8.0889316938836462</c:v>
                  </c:pt>
                  <c:pt idx="16">
                    <c:v>17.062632994915298</c:v>
                  </c:pt>
                  <c:pt idx="17">
                    <c:v>2.4927884280012265</c:v>
                  </c:pt>
                  <c:pt idx="18">
                    <c:v>15.75671690543879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Gd-normalized'!$AA$11:$AA$29</c:f>
              <c:numCache>
                <c:formatCode>General</c:formatCode>
                <c:ptCount val="19"/>
                <c:pt idx="0">
                  <c:v>0</c:v>
                </c:pt>
                <c:pt idx="1">
                  <c:v>6.1903045240824</c:v>
                </c:pt>
                <c:pt idx="2">
                  <c:v>-3.4482656320361365</c:v>
                </c:pt>
                <c:pt idx="3">
                  <c:v>-3.4127325592579196</c:v>
                </c:pt>
                <c:pt idx="4">
                  <c:v>-12.7797961392898</c:v>
                </c:pt>
                <c:pt idx="5">
                  <c:v>-22.517433884888717</c:v>
                </c:pt>
                <c:pt idx="6">
                  <c:v>-18.992071559162493</c:v>
                </c:pt>
                <c:pt idx="7">
                  <c:v>-28.804820384586449</c:v>
                </c:pt>
                <c:pt idx="8">
                  <c:v>-17.054597052782665</c:v>
                </c:pt>
                <c:pt idx="9">
                  <c:v>-9.6676316248928398</c:v>
                </c:pt>
                <c:pt idx="10">
                  <c:v>-29.840120799672928</c:v>
                </c:pt>
                <c:pt idx="11">
                  <c:v>-25.251382366120094</c:v>
                </c:pt>
                <c:pt idx="12">
                  <c:v>-25.163782999266555</c:v>
                </c:pt>
                <c:pt idx="13">
                  <c:v>-19.800709409248313</c:v>
                </c:pt>
                <c:pt idx="14">
                  <c:v>-14.780347991186611</c:v>
                </c:pt>
                <c:pt idx="15">
                  <c:v>-18.208346663350678</c:v>
                </c:pt>
                <c:pt idx="16">
                  <c:v>-25.832123878362282</c:v>
                </c:pt>
                <c:pt idx="17">
                  <c:v>-18.91288339816715</c:v>
                </c:pt>
                <c:pt idx="18">
                  <c:v>-22.492836228100256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18-4816-8B75-7BC2677540EF}"/>
            </c:ext>
          </c:extLst>
        </c:ser>
        <c:ser>
          <c:idx val="2"/>
          <c:order val="2"/>
          <c:tx>
            <c:strRef>
              <c:f>'5uM Gd-normalized'!$AC$10</c:f>
              <c:strCache>
                <c:ptCount val="1"/>
                <c:pt idx="0">
                  <c:v>Control</c:v>
                </c:pt>
              </c:strCache>
            </c:strRef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Gd-normalized'!$AD$11:$AD$29</c:f>
                <c:numCache>
                  <c:formatCode>General</c:formatCode>
                  <c:ptCount val="19"/>
                  <c:pt idx="0">
                    <c:v>4.2347999858858607</c:v>
                  </c:pt>
                  <c:pt idx="1">
                    <c:v>10.627651707691964</c:v>
                  </c:pt>
                  <c:pt idx="2">
                    <c:v>8.5138794221152203</c:v>
                  </c:pt>
                  <c:pt idx="3">
                    <c:v>17.952246508204251</c:v>
                  </c:pt>
                  <c:pt idx="4">
                    <c:v>20.420099636249876</c:v>
                  </c:pt>
                  <c:pt idx="5">
                    <c:v>36.399471491502361</c:v>
                  </c:pt>
                  <c:pt idx="6">
                    <c:v>50.746664217531219</c:v>
                  </c:pt>
                  <c:pt idx="7">
                    <c:v>43.483358074362627</c:v>
                  </c:pt>
                  <c:pt idx="8">
                    <c:v>7.9457975642660177</c:v>
                  </c:pt>
                  <c:pt idx="9">
                    <c:v>33.366530037862326</c:v>
                  </c:pt>
                  <c:pt idx="10">
                    <c:v>52.597070908531485</c:v>
                  </c:pt>
                  <c:pt idx="11">
                    <c:v>25.292426719200396</c:v>
                  </c:pt>
                  <c:pt idx="12">
                    <c:v>28.548862612861143</c:v>
                  </c:pt>
                  <c:pt idx="13">
                    <c:v>20.308512484870199</c:v>
                  </c:pt>
                  <c:pt idx="14">
                    <c:v>32.290545619908556</c:v>
                  </c:pt>
                  <c:pt idx="15">
                    <c:v>26.22860852458831</c:v>
                  </c:pt>
                  <c:pt idx="16">
                    <c:v>22.884285809271432</c:v>
                  </c:pt>
                  <c:pt idx="17">
                    <c:v>10.865366020592219</c:v>
                  </c:pt>
                  <c:pt idx="18">
                    <c:v>27.564046297219591</c:v>
                  </c:pt>
                </c:numCache>
              </c:numRef>
            </c:plus>
            <c:minus>
              <c:numRef>
                <c:f>'5uM Gd-normalized'!$AD$11:$AD$29</c:f>
                <c:numCache>
                  <c:formatCode>General</c:formatCode>
                  <c:ptCount val="19"/>
                  <c:pt idx="0">
                    <c:v>4.2347999858858607</c:v>
                  </c:pt>
                  <c:pt idx="1">
                    <c:v>10.627651707691964</c:v>
                  </c:pt>
                  <c:pt idx="2">
                    <c:v>8.5138794221152203</c:v>
                  </c:pt>
                  <c:pt idx="3">
                    <c:v>17.952246508204251</c:v>
                  </c:pt>
                  <c:pt idx="4">
                    <c:v>20.420099636249876</c:v>
                  </c:pt>
                  <c:pt idx="5">
                    <c:v>36.399471491502361</c:v>
                  </c:pt>
                  <c:pt idx="6">
                    <c:v>50.746664217531219</c:v>
                  </c:pt>
                  <c:pt idx="7">
                    <c:v>43.483358074362627</c:v>
                  </c:pt>
                  <c:pt idx="8">
                    <c:v>7.9457975642660177</c:v>
                  </c:pt>
                  <c:pt idx="9">
                    <c:v>33.366530037862326</c:v>
                  </c:pt>
                  <c:pt idx="10">
                    <c:v>52.597070908531485</c:v>
                  </c:pt>
                  <c:pt idx="11">
                    <c:v>25.292426719200396</c:v>
                  </c:pt>
                  <c:pt idx="12">
                    <c:v>28.548862612861143</c:v>
                  </c:pt>
                  <c:pt idx="13">
                    <c:v>20.308512484870199</c:v>
                  </c:pt>
                  <c:pt idx="14">
                    <c:v>32.290545619908556</c:v>
                  </c:pt>
                  <c:pt idx="15">
                    <c:v>26.22860852458831</c:v>
                  </c:pt>
                  <c:pt idx="16">
                    <c:v>22.884285809271432</c:v>
                  </c:pt>
                  <c:pt idx="17">
                    <c:v>10.865366020592219</c:v>
                  </c:pt>
                  <c:pt idx="18">
                    <c:v>27.564046297219591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Gd-normalized'!$AC$11:$AC$29</c:f>
              <c:numCache>
                <c:formatCode>General</c:formatCode>
                <c:ptCount val="19"/>
                <c:pt idx="0">
                  <c:v>-4.2347999858858598</c:v>
                </c:pt>
                <c:pt idx="1">
                  <c:v>-15.915480151404877</c:v>
                </c:pt>
                <c:pt idx="2">
                  <c:v>-2.54957317464629</c:v>
                </c:pt>
                <c:pt idx="3">
                  <c:v>6.7001995102510632</c:v>
                </c:pt>
                <c:pt idx="4">
                  <c:v>-10.59776592868276</c:v>
                </c:pt>
                <c:pt idx="5">
                  <c:v>-18.013534640589665</c:v>
                </c:pt>
                <c:pt idx="6">
                  <c:v>-4.7218480392466509</c:v>
                </c:pt>
                <c:pt idx="7">
                  <c:v>75.190266050613914</c:v>
                </c:pt>
                <c:pt idx="8">
                  <c:v>100</c:v>
                </c:pt>
                <c:pt idx="9">
                  <c:v>48.173970066875476</c:v>
                </c:pt>
                <c:pt idx="10">
                  <c:v>-38.418666863432087</c:v>
                </c:pt>
                <c:pt idx="11">
                  <c:v>-53.680289377467936</c:v>
                </c:pt>
                <c:pt idx="12">
                  <c:v>-93.177643669722571</c:v>
                </c:pt>
                <c:pt idx="13">
                  <c:v>-82.545996152876867</c:v>
                </c:pt>
                <c:pt idx="14">
                  <c:v>-73.845503280441818</c:v>
                </c:pt>
                <c:pt idx="15">
                  <c:v>-63.166370195652441</c:v>
                </c:pt>
                <c:pt idx="16">
                  <c:v>-73.885065751689211</c:v>
                </c:pt>
                <c:pt idx="17">
                  <c:v>-79.04244130524873</c:v>
                </c:pt>
                <c:pt idx="18">
                  <c:v>-75.745461172695357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18-4816-8B75-7BC267754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3262616"/>
        <c:axId val="2053259544"/>
      </c:scatterChart>
      <c:valAx>
        <c:axId val="205326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3259544"/>
        <c:crosses val="autoZero"/>
        <c:crossBetween val="midCat"/>
      </c:valAx>
      <c:valAx>
        <c:axId val="2053259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0532626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Data'!$F$8:$F$26</c:f>
              <c:numCache>
                <c:formatCode>General</c:formatCode>
                <c:ptCount val="19"/>
                <c:pt idx="0">
                  <c:v>0</c:v>
                </c:pt>
                <c:pt idx="1">
                  <c:v>-11.098380357554284</c:v>
                </c:pt>
                <c:pt idx="2">
                  <c:v>0</c:v>
                </c:pt>
                <c:pt idx="3">
                  <c:v>7.76942668020002</c:v>
                </c:pt>
                <c:pt idx="4">
                  <c:v>3.2996867819491627</c:v>
                </c:pt>
                <c:pt idx="5">
                  <c:v>2.3824498259553684</c:v>
                </c:pt>
                <c:pt idx="6">
                  <c:v>2.3824498259553684</c:v>
                </c:pt>
                <c:pt idx="7">
                  <c:v>1.1463905200166824</c:v>
                </c:pt>
                <c:pt idx="8">
                  <c:v>6.2014683263694748</c:v>
                </c:pt>
                <c:pt idx="9">
                  <c:v>34.038644755932765</c:v>
                </c:pt>
                <c:pt idx="10">
                  <c:v>49.070620395912592</c:v>
                </c:pt>
                <c:pt idx="11">
                  <c:v>22.17434351862806</c:v>
                </c:pt>
                <c:pt idx="12">
                  <c:v>-20.960078709267648</c:v>
                </c:pt>
                <c:pt idx="13">
                  <c:v>-56.562945619617544</c:v>
                </c:pt>
                <c:pt idx="14">
                  <c:v>-60.879501341918285</c:v>
                </c:pt>
                <c:pt idx="15">
                  <c:v>-60.879501341918285</c:v>
                </c:pt>
                <c:pt idx="16">
                  <c:v>-48.809086436973438</c:v>
                </c:pt>
                <c:pt idx="17">
                  <c:v>-50.4741859755528</c:v>
                </c:pt>
                <c:pt idx="18">
                  <c:v>-41.364086405838442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A9E-445B-9F3F-0F7DC8145979}"/>
            </c:ext>
          </c:extLst>
        </c:ser>
        <c:ser>
          <c:idx val="1"/>
          <c:order val="1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Data'!$J$8:$J$26</c:f>
              <c:numCache>
                <c:formatCode>General</c:formatCode>
                <c:ptCount val="19"/>
                <c:pt idx="0">
                  <c:v>0</c:v>
                </c:pt>
                <c:pt idx="1">
                  <c:v>8.3185565915163693</c:v>
                </c:pt>
                <c:pt idx="2">
                  <c:v>-5.9529159891156036</c:v>
                </c:pt>
                <c:pt idx="3">
                  <c:v>5.1047173897055931</c:v>
                </c:pt>
                <c:pt idx="4">
                  <c:v>-3.1165987072734214</c:v>
                </c:pt>
                <c:pt idx="5">
                  <c:v>0</c:v>
                </c:pt>
                <c:pt idx="6">
                  <c:v>-3.1165987072734214</c:v>
                </c:pt>
                <c:pt idx="7">
                  <c:v>0</c:v>
                </c:pt>
                <c:pt idx="8">
                  <c:v>7.4817980502872139</c:v>
                </c:pt>
                <c:pt idx="9">
                  <c:v>26.747673173880738</c:v>
                </c:pt>
                <c:pt idx="10">
                  <c:v>21.66175016547227</c:v>
                </c:pt>
                <c:pt idx="11">
                  <c:v>2.1433766148867939</c:v>
                </c:pt>
                <c:pt idx="12">
                  <c:v>-4.998488278026092</c:v>
                </c:pt>
                <c:pt idx="13">
                  <c:v>-3.1165987072734214</c:v>
                </c:pt>
                <c:pt idx="14">
                  <c:v>-4.998488278026092</c:v>
                </c:pt>
                <c:pt idx="15">
                  <c:v>2.3198803696773185</c:v>
                </c:pt>
                <c:pt idx="16">
                  <c:v>-6.14494553715158</c:v>
                </c:pt>
                <c:pt idx="17">
                  <c:v>-6.14494553715158</c:v>
                </c:pt>
                <c:pt idx="18">
                  <c:v>-6.5306389272493988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A9E-445B-9F3F-0F7DC8145979}"/>
            </c:ext>
          </c:extLst>
        </c:ser>
        <c:ser>
          <c:idx val="2"/>
          <c:order val="2"/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Data'!$N$8:$N$26</c:f>
              <c:numCache>
                <c:formatCode>General</c:formatCode>
                <c:ptCount val="19"/>
                <c:pt idx="0">
                  <c:v>0</c:v>
                </c:pt>
                <c:pt idx="1">
                  <c:v>12.669603524229078</c:v>
                </c:pt>
                <c:pt idx="2">
                  <c:v>13.813020068526672</c:v>
                </c:pt>
                <c:pt idx="3">
                  <c:v>7.9725893294175121</c:v>
                </c:pt>
                <c:pt idx="4">
                  <c:v>-7.8179148311306896</c:v>
                </c:pt>
                <c:pt idx="5">
                  <c:v>-7.8179148311306896</c:v>
                </c:pt>
                <c:pt idx="6">
                  <c:v>7.9725893294175121</c:v>
                </c:pt>
                <c:pt idx="7">
                  <c:v>22.580518844836007</c:v>
                </c:pt>
                <c:pt idx="8">
                  <c:v>7.0083210964268172</c:v>
                </c:pt>
                <c:pt idx="9">
                  <c:v>17.177679882525698</c:v>
                </c:pt>
                <c:pt idx="10">
                  <c:v>43.963778756730299</c:v>
                </c:pt>
                <c:pt idx="11">
                  <c:v>68.658835046500229</c:v>
                </c:pt>
                <c:pt idx="12">
                  <c:v>65.714145863925594</c:v>
                </c:pt>
                <c:pt idx="13">
                  <c:v>27.348996573666163</c:v>
                </c:pt>
                <c:pt idx="14">
                  <c:v>-43.780714635340189</c:v>
                </c:pt>
                <c:pt idx="15">
                  <c:v>-23.482134116495356</c:v>
                </c:pt>
                <c:pt idx="16">
                  <c:v>-45.180616740088112</c:v>
                </c:pt>
                <c:pt idx="17">
                  <c:v>-38.498286833088599</c:v>
                </c:pt>
                <c:pt idx="18">
                  <c:v>-29.106216348507097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A9E-445B-9F3F-0F7DC814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40296"/>
        <c:axId val="2105143160"/>
      </c:scatterChart>
      <c:valAx>
        <c:axId val="210514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143160"/>
        <c:crosses val="autoZero"/>
        <c:crossBetween val="midCat"/>
      </c:valAx>
      <c:valAx>
        <c:axId val="2105143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1402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FM)'!$D$84:$D$102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FM)'!$H$84:$H$102</c:f>
              <c:numCache>
                <c:formatCode>General</c:formatCode>
                <c:ptCount val="19"/>
                <c:pt idx="0">
                  <c:v>0</c:v>
                </c:pt>
                <c:pt idx="1">
                  <c:v>-8.2732744867911485</c:v>
                </c:pt>
                <c:pt idx="2">
                  <c:v>16.559885918805307</c:v>
                </c:pt>
                <c:pt idx="3">
                  <c:v>51.543779361244965</c:v>
                </c:pt>
                <c:pt idx="4">
                  <c:v>123.22093136919796</c:v>
                </c:pt>
                <c:pt idx="5">
                  <c:v>117.35081468769826</c:v>
                </c:pt>
                <c:pt idx="6">
                  <c:v>133.11976385141588</c:v>
                </c:pt>
                <c:pt idx="7">
                  <c:v>140.9750249329</c:v>
                </c:pt>
                <c:pt idx="8">
                  <c:v>132.52733993908771</c:v>
                </c:pt>
                <c:pt idx="9">
                  <c:v>145.01934575814866</c:v>
                </c:pt>
                <c:pt idx="10">
                  <c:v>120.10968559309636</c:v>
                </c:pt>
                <c:pt idx="11">
                  <c:v>71.504490477580831</c:v>
                </c:pt>
                <c:pt idx="12">
                  <c:v>50.401753512807623</c:v>
                </c:pt>
                <c:pt idx="13">
                  <c:v>12.188258888155579</c:v>
                </c:pt>
                <c:pt idx="14">
                  <c:v>8.278058217442986</c:v>
                </c:pt>
                <c:pt idx="15">
                  <c:v>-4.4074770588569789</c:v>
                </c:pt>
                <c:pt idx="16">
                  <c:v>-12.703440324916738</c:v>
                </c:pt>
                <c:pt idx="17">
                  <c:v>-12.703440324916738</c:v>
                </c:pt>
                <c:pt idx="18">
                  <c:v>-12.703440324916738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BA-4535-8025-5E72DF269EF5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FM)'!$D$84:$D$102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FM)'!$I$84:$I$102</c:f>
              <c:numCache>
                <c:formatCode>General</c:formatCode>
                <c:ptCount val="19"/>
                <c:pt idx="0">
                  <c:v>0</c:v>
                </c:pt>
                <c:pt idx="1">
                  <c:v>0.29541290853352109</c:v>
                </c:pt>
                <c:pt idx="2">
                  <c:v>3.2031346115379833</c:v>
                </c:pt>
                <c:pt idx="3">
                  <c:v>20.403650072435696</c:v>
                </c:pt>
                <c:pt idx="4">
                  <c:v>44.525330731060663</c:v>
                </c:pt>
                <c:pt idx="5">
                  <c:v>103.08274323284957</c:v>
                </c:pt>
                <c:pt idx="6">
                  <c:v>123.60678468397369</c:v>
                </c:pt>
                <c:pt idx="7">
                  <c:v>168.35019663506725</c:v>
                </c:pt>
                <c:pt idx="8">
                  <c:v>186.27374036806202</c:v>
                </c:pt>
                <c:pt idx="9">
                  <c:v>175.20835198974268</c:v>
                </c:pt>
                <c:pt idx="10">
                  <c:v>189.15300668785198</c:v>
                </c:pt>
                <c:pt idx="11">
                  <c:v>72.005217378204691</c:v>
                </c:pt>
                <c:pt idx="12">
                  <c:v>41.421350576179663</c:v>
                </c:pt>
                <c:pt idx="13">
                  <c:v>-9.9638512017796383</c:v>
                </c:pt>
                <c:pt idx="14">
                  <c:v>-19.689953492186905</c:v>
                </c:pt>
                <c:pt idx="15">
                  <c:v>-13.997391310897655</c:v>
                </c:pt>
                <c:pt idx="16">
                  <c:v>-17.151314847935261</c:v>
                </c:pt>
                <c:pt idx="17">
                  <c:v>-12.294200625516282</c:v>
                </c:pt>
                <c:pt idx="18">
                  <c:v>-13.997391310897655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BA-4535-8025-5E72DF269EF5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FM)'!$D$84:$D$102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FM)'!$J$84:$J$102</c:f>
              <c:numCache>
                <c:formatCode>General</c:formatCode>
                <c:ptCount val="19"/>
                <c:pt idx="0">
                  <c:v>0</c:v>
                </c:pt>
                <c:pt idx="1">
                  <c:v>-14.853063556473522</c:v>
                </c:pt>
                <c:pt idx="2">
                  <c:v>0.12492280299813974</c:v>
                </c:pt>
                <c:pt idx="3">
                  <c:v>15.108648362607568</c:v>
                </c:pt>
                <c:pt idx="4">
                  <c:v>45.086183882068418</c:v>
                </c:pt>
                <c:pt idx="5">
                  <c:v>65.000004760000124</c:v>
                </c:pt>
                <c:pt idx="6">
                  <c:v>80.623923134974149</c:v>
                </c:pt>
                <c:pt idx="7">
                  <c:v>90.065784561578852</c:v>
                </c:pt>
                <c:pt idx="8">
                  <c:v>87.416654097999725</c:v>
                </c:pt>
                <c:pt idx="9">
                  <c:v>95.576076293825849</c:v>
                </c:pt>
                <c:pt idx="10">
                  <c:v>50.000006800000186</c:v>
                </c:pt>
                <c:pt idx="11">
                  <c:v>15.433967170415208</c:v>
                </c:pt>
                <c:pt idx="12">
                  <c:v>-14.999997959999945</c:v>
                </c:pt>
                <c:pt idx="13">
                  <c:v>-14.853063556473522</c:v>
                </c:pt>
                <c:pt idx="14">
                  <c:v>-14.999997959999945</c:v>
                </c:pt>
                <c:pt idx="15">
                  <c:v>-29.9999959199999</c:v>
                </c:pt>
                <c:pt idx="16">
                  <c:v>-24.833518996004457</c:v>
                </c:pt>
                <c:pt idx="17">
                  <c:v>-9.9999986399999745</c:v>
                </c:pt>
                <c:pt idx="18">
                  <c:v>-14.999997959999945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BA-4535-8025-5E72DF269EF5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FM)'!$D$84:$D$102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'Shake Raw Data (Neo and FM)'!$K$84:$K$102</c:f>
              <c:numCache>
                <c:formatCode>General</c:formatCode>
                <c:ptCount val="19"/>
                <c:pt idx="0">
                  <c:v>0</c:v>
                </c:pt>
                <c:pt idx="1">
                  <c:v>-7.6103083782437162</c:v>
                </c:pt>
                <c:pt idx="2">
                  <c:v>6.629314444447143</c:v>
                </c:pt>
                <c:pt idx="3">
                  <c:v>29.018692598762744</c:v>
                </c:pt>
                <c:pt idx="4">
                  <c:v>70.944148660775667</c:v>
                </c:pt>
                <c:pt idx="5">
                  <c:v>95.144520893515974</c:v>
                </c:pt>
                <c:pt idx="6">
                  <c:v>112.45015722345458</c:v>
                </c:pt>
                <c:pt idx="7">
                  <c:v>133.13033537651538</c:v>
                </c:pt>
                <c:pt idx="8">
                  <c:v>135.40591146838315</c:v>
                </c:pt>
                <c:pt idx="9">
                  <c:v>138.60125801390572</c:v>
                </c:pt>
                <c:pt idx="10">
                  <c:v>119.75423302698283</c:v>
                </c:pt>
                <c:pt idx="11">
                  <c:v>52.981225008733567</c:v>
                </c:pt>
                <c:pt idx="12">
                  <c:v>25.607702042995783</c:v>
                </c:pt>
                <c:pt idx="13">
                  <c:v>-4.2095519566991939</c:v>
                </c:pt>
                <c:pt idx="14">
                  <c:v>-8.8039644115812887</c:v>
                </c:pt>
                <c:pt idx="15">
                  <c:v>-16.13495476325151</c:v>
                </c:pt>
                <c:pt idx="16">
                  <c:v>-18.22942472295215</c:v>
                </c:pt>
                <c:pt idx="17">
                  <c:v>-11.665879863477665</c:v>
                </c:pt>
                <c:pt idx="18">
                  <c:v>-13.900276531938113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BA-4535-8025-5E72DF26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48392"/>
        <c:axId val="2103351528"/>
      </c:scatterChart>
      <c:valAx>
        <c:axId val="210334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351528"/>
        <c:crosses val="autoZero"/>
        <c:crossBetween val="midCat"/>
      </c:valAx>
      <c:valAx>
        <c:axId val="2103351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3483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Data'!$F$27:$F$45</c:f>
              <c:numCache>
                <c:formatCode>General</c:formatCode>
                <c:ptCount val="19"/>
                <c:pt idx="0">
                  <c:v>0</c:v>
                </c:pt>
                <c:pt idx="1">
                  <c:v>13.653979669025841</c:v>
                </c:pt>
                <c:pt idx="2">
                  <c:v>5.9205413303213383</c:v>
                </c:pt>
                <c:pt idx="3">
                  <c:v>-5.3692631317161172</c:v>
                </c:pt>
                <c:pt idx="4">
                  <c:v>10.48102131539952</c:v>
                </c:pt>
                <c:pt idx="5">
                  <c:v>21.969783322798243</c:v>
                </c:pt>
                <c:pt idx="6">
                  <c:v>12.046257629296498</c:v>
                </c:pt>
                <c:pt idx="7">
                  <c:v>35.659513175756196</c:v>
                </c:pt>
                <c:pt idx="8">
                  <c:v>41.728754546490791</c:v>
                </c:pt>
                <c:pt idx="9">
                  <c:v>41.728754546490791</c:v>
                </c:pt>
                <c:pt idx="10">
                  <c:v>33.339378050423306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CA8-46E6-BDE0-C02E7F755B8A}"/>
            </c:ext>
          </c:extLst>
        </c:ser>
        <c:ser>
          <c:idx val="1"/>
          <c:order val="1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Data'!$J$27:$J$45</c:f>
              <c:numCache>
                <c:formatCode>General</c:formatCode>
                <c:ptCount val="19"/>
                <c:pt idx="0">
                  <c:v>0</c:v>
                </c:pt>
                <c:pt idx="1">
                  <c:v>-14.285962534320362</c:v>
                </c:pt>
                <c:pt idx="2">
                  <c:v>-19.949257984916414</c:v>
                </c:pt>
                <c:pt idx="3">
                  <c:v>-14.285962534320362</c:v>
                </c:pt>
                <c:pt idx="4">
                  <c:v>-7.8597991172279507</c:v>
                </c:pt>
                <c:pt idx="5">
                  <c:v>-13.103430299238871</c:v>
                </c:pt>
                <c:pt idx="6">
                  <c:v>-14.285962534320362</c:v>
                </c:pt>
                <c:pt idx="7">
                  <c:v>9.1709241302610156</c:v>
                </c:pt>
                <c:pt idx="8">
                  <c:v>3.2130817085462171</c:v>
                </c:pt>
                <c:pt idx="9">
                  <c:v>7.0951934104889869</c:v>
                </c:pt>
                <c:pt idx="10">
                  <c:v>11.575087755882251</c:v>
                </c:pt>
                <c:pt idx="11">
                  <c:v>29.204462516942975</c:v>
                </c:pt>
                <c:pt idx="12">
                  <c:v>15.70482744239392</c:v>
                </c:pt>
                <c:pt idx="13">
                  <c:v>4.0011469085601048</c:v>
                </c:pt>
                <c:pt idx="14">
                  <c:v>-6.9787648142355607</c:v>
                </c:pt>
                <c:pt idx="15">
                  <c:v>-10.329996872067559</c:v>
                </c:pt>
                <c:pt idx="16">
                  <c:v>-19.188127758662642</c:v>
                </c:pt>
                <c:pt idx="17">
                  <c:v>-22.804365203489375</c:v>
                </c:pt>
                <c:pt idx="18">
                  <c:v>-16.946442845723432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CA8-46E6-BDE0-C02E7F755B8A}"/>
            </c:ext>
          </c:extLst>
        </c:ser>
        <c:ser>
          <c:idx val="2"/>
          <c:order val="2"/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Data'!$N$27:$N$45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7.2589642801970555</c:v>
                </c:pt>
                <c:pt idx="3">
                  <c:v>-1.515645651315678</c:v>
                </c:pt>
                <c:pt idx="4">
                  <c:v>9.3828135280958023</c:v>
                </c:pt>
                <c:pt idx="5">
                  <c:v>9.1402186786591066</c:v>
                </c:pt>
                <c:pt idx="6">
                  <c:v>3.4792907533599982</c:v>
                </c:pt>
                <c:pt idx="7">
                  <c:v>12.886707060997749</c:v>
                </c:pt>
                <c:pt idx="8">
                  <c:v>50.515800133884902</c:v>
                </c:pt>
                <c:pt idx="9">
                  <c:v>48.741539218547068</c:v>
                </c:pt>
                <c:pt idx="10">
                  <c:v>56.567511743536073</c:v>
                </c:pt>
                <c:pt idx="11">
                  <c:v>24.303541083781056</c:v>
                </c:pt>
                <c:pt idx="12">
                  <c:v>-14.813734072561036</c:v>
                </c:pt>
                <c:pt idx="13">
                  <c:v>-37.458017931421182</c:v>
                </c:pt>
                <c:pt idx="14">
                  <c:v>-49.340588292509878</c:v>
                </c:pt>
                <c:pt idx="15">
                  <c:v>-46.12334574915463</c:v>
                </c:pt>
                <c:pt idx="16">
                  <c:v>-46.12334574915463</c:v>
                </c:pt>
                <c:pt idx="17">
                  <c:v>-19.18559078139571</c:v>
                </c:pt>
                <c:pt idx="18">
                  <c:v>-32.163270910932205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CA8-46E6-BDE0-C02E7F755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76824"/>
        <c:axId val="2105179688"/>
      </c:scatterChart>
      <c:valAx>
        <c:axId val="2105176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179688"/>
        <c:crosses val="autoZero"/>
        <c:crossBetween val="midCat"/>
      </c:valAx>
      <c:valAx>
        <c:axId val="2105179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1768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Data'!$F$46:$F$64</c:f>
              <c:numCache>
                <c:formatCode>General</c:formatCode>
                <c:ptCount val="19"/>
                <c:pt idx="0">
                  <c:v>0</c:v>
                </c:pt>
                <c:pt idx="1">
                  <c:v>16.620036979369402</c:v>
                </c:pt>
                <c:pt idx="2">
                  <c:v>16.620036979369402</c:v>
                </c:pt>
                <c:pt idx="3">
                  <c:v>7.7036298170494399</c:v>
                </c:pt>
                <c:pt idx="4">
                  <c:v>17.644268197742296</c:v>
                </c:pt>
                <c:pt idx="5">
                  <c:v>36.821233943168544</c:v>
                </c:pt>
                <c:pt idx="6">
                  <c:v>45.60261775009733</c:v>
                </c:pt>
                <c:pt idx="7">
                  <c:v>8.8117944725574215</c:v>
                </c:pt>
                <c:pt idx="8">
                  <c:v>-19.005449591280644</c:v>
                </c:pt>
                <c:pt idx="9">
                  <c:v>-6.6185772674192345</c:v>
                </c:pt>
                <c:pt idx="10">
                  <c:v>-19.005449591280644</c:v>
                </c:pt>
                <c:pt idx="11">
                  <c:v>-17.537222654729469</c:v>
                </c:pt>
                <c:pt idx="12">
                  <c:v>-10.110938108213308</c:v>
                </c:pt>
                <c:pt idx="13">
                  <c:v>-8.7850330868041944</c:v>
                </c:pt>
                <c:pt idx="14">
                  <c:v>-19.005449591280644</c:v>
                </c:pt>
                <c:pt idx="15">
                  <c:v>17.644268197742296</c:v>
                </c:pt>
                <c:pt idx="16">
                  <c:v>17.644268197742296</c:v>
                </c:pt>
                <c:pt idx="17">
                  <c:v>8.8117944725574215</c:v>
                </c:pt>
                <c:pt idx="18">
                  <c:v>-43.431296224211756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CD-44FF-AC05-D1C2AC5151C8}"/>
            </c:ext>
          </c:extLst>
        </c:ser>
        <c:ser>
          <c:idx val="1"/>
          <c:order val="1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Data'!$J$46:$J$64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-13.077822865972532</c:v>
                </c:pt>
                <c:pt idx="3">
                  <c:v>-19.72215402833335</c:v>
                </c:pt>
                <c:pt idx="4">
                  <c:v>-13.077822865972532</c:v>
                </c:pt>
                <c:pt idx="5">
                  <c:v>10.050976937629063</c:v>
                </c:pt>
                <c:pt idx="6">
                  <c:v>0</c:v>
                </c:pt>
                <c:pt idx="7">
                  <c:v>13.529828006989476</c:v>
                </c:pt>
                <c:pt idx="8">
                  <c:v>-9.9383366788452943</c:v>
                </c:pt>
                <c:pt idx="9">
                  <c:v>20.184267910523211</c:v>
                </c:pt>
                <c:pt idx="10">
                  <c:v>-33.332851964706059</c:v>
                </c:pt>
                <c:pt idx="11">
                  <c:v>-19.72215402833335</c:v>
                </c:pt>
                <c:pt idx="12">
                  <c:v>-38.535965456987306</c:v>
                </c:pt>
                <c:pt idx="13">
                  <c:v>-46.251823183675825</c:v>
                </c:pt>
                <c:pt idx="14">
                  <c:v>-38.535965456987306</c:v>
                </c:pt>
                <c:pt idx="15">
                  <c:v>-13.077822865972532</c:v>
                </c:pt>
                <c:pt idx="16">
                  <c:v>10.050976937629063</c:v>
                </c:pt>
                <c:pt idx="17">
                  <c:v>-23.261657544731172</c:v>
                </c:pt>
                <c:pt idx="18">
                  <c:v>-19.72215402833335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CD-44FF-AC05-D1C2AC5151C8}"/>
            </c:ext>
          </c:extLst>
        </c:ser>
        <c:ser>
          <c:idx val="2"/>
          <c:order val="2"/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Data'!$N$46:$N$64</c:f>
              <c:numCache>
                <c:formatCode>General</c:formatCode>
                <c:ptCount val="19"/>
                <c:pt idx="0">
                  <c:v>0</c:v>
                </c:pt>
                <c:pt idx="1">
                  <c:v>-10.110528379570638</c:v>
                </c:pt>
                <c:pt idx="2">
                  <c:v>-17.537496323889812</c:v>
                </c:pt>
                <c:pt idx="3">
                  <c:v>1.980198019801982</c:v>
                </c:pt>
                <c:pt idx="4">
                  <c:v>13.137192432114485</c:v>
                </c:pt>
                <c:pt idx="5">
                  <c:v>1.980198019801982</c:v>
                </c:pt>
                <c:pt idx="6">
                  <c:v>-6.6182237035584901</c:v>
                </c:pt>
                <c:pt idx="7">
                  <c:v>-3.666307224781884</c:v>
                </c:pt>
                <c:pt idx="8">
                  <c:v>21.655965101460637</c:v>
                </c:pt>
                <c:pt idx="9">
                  <c:v>61.245221056759135</c:v>
                </c:pt>
                <c:pt idx="10">
                  <c:v>110.52347809038329</c:v>
                </c:pt>
                <c:pt idx="11">
                  <c:v>56.205273992745795</c:v>
                </c:pt>
                <c:pt idx="12">
                  <c:v>53.101411626311148</c:v>
                </c:pt>
                <c:pt idx="13">
                  <c:v>-10.556563082050785</c:v>
                </c:pt>
                <c:pt idx="14">
                  <c:v>-60.000245074012362</c:v>
                </c:pt>
                <c:pt idx="15">
                  <c:v>-64.222870306832675</c:v>
                </c:pt>
                <c:pt idx="16">
                  <c:v>-51.833153612390937</c:v>
                </c:pt>
                <c:pt idx="17">
                  <c:v>-43.430791098911882</c:v>
                </c:pt>
                <c:pt idx="18">
                  <c:v>-45.593569257915902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CD-44FF-AC05-D1C2AC51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211512"/>
        <c:axId val="2105214376"/>
      </c:scatterChart>
      <c:valAx>
        <c:axId val="210521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214376"/>
        <c:crosses val="autoZero"/>
        <c:crossBetween val="midCat"/>
      </c:valAx>
      <c:valAx>
        <c:axId val="2105214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2115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Data'!$F$65:$F$83</c:f>
              <c:numCache>
                <c:formatCode>General</c:formatCode>
                <c:ptCount val="19"/>
                <c:pt idx="0">
                  <c:v>0</c:v>
                </c:pt>
                <c:pt idx="1">
                  <c:v>-6.3633026807726871</c:v>
                </c:pt>
                <c:pt idx="2">
                  <c:v>-1.1186939475538948</c:v>
                </c:pt>
                <c:pt idx="3">
                  <c:v>-13.884603016315911</c:v>
                </c:pt>
                <c:pt idx="4">
                  <c:v>-2.542397656069828</c:v>
                </c:pt>
                <c:pt idx="5">
                  <c:v>-8.2401359063727249</c:v>
                </c:pt>
                <c:pt idx="6">
                  <c:v>-4.4634069492852202</c:v>
                </c:pt>
                <c:pt idx="7">
                  <c:v>-8.5828252544184238</c:v>
                </c:pt>
                <c:pt idx="8">
                  <c:v>10.643184055038191</c:v>
                </c:pt>
                <c:pt idx="9">
                  <c:v>41.098359963489784</c:v>
                </c:pt>
                <c:pt idx="10">
                  <c:v>15.634754871548351</c:v>
                </c:pt>
                <c:pt idx="11">
                  <c:v>-5.2731932475581278</c:v>
                </c:pt>
                <c:pt idx="12">
                  <c:v>-23.533500725981693</c:v>
                </c:pt>
                <c:pt idx="13">
                  <c:v>-25.00235497419273</c:v>
                </c:pt>
                <c:pt idx="14">
                  <c:v>-27.792593362545837</c:v>
                </c:pt>
                <c:pt idx="15">
                  <c:v>-26.422810442442803</c:v>
                </c:pt>
                <c:pt idx="16">
                  <c:v>-33.081702987406572</c:v>
                </c:pt>
                <c:pt idx="17">
                  <c:v>-26.229540146625563</c:v>
                </c:pt>
                <c:pt idx="18">
                  <c:v>-32.403145595873426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20-474C-BD03-953D042B5E45}"/>
            </c:ext>
          </c:extLst>
        </c:ser>
        <c:ser>
          <c:idx val="1"/>
          <c:order val="1"/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Data'!$J$65:$J$83</c:f>
              <c:numCache>
                <c:formatCode>General</c:formatCode>
                <c:ptCount val="19"/>
                <c:pt idx="0">
                  <c:v>0</c:v>
                </c:pt>
                <c:pt idx="1">
                  <c:v>2.2821056471285628</c:v>
                </c:pt>
                <c:pt idx="2">
                  <c:v>-2.9668133354611714</c:v>
                </c:pt>
                <c:pt idx="3">
                  <c:v>3.180357020723612</c:v>
                </c:pt>
                <c:pt idx="4">
                  <c:v>-1.2379454209698326</c:v>
                </c:pt>
                <c:pt idx="5">
                  <c:v>-7.679213308103261</c:v>
                </c:pt>
                <c:pt idx="6">
                  <c:v>-10.557113436533449</c:v>
                </c:pt>
                <c:pt idx="7">
                  <c:v>-10.557113436533449</c:v>
                </c:pt>
                <c:pt idx="8">
                  <c:v>-7.679213308103261</c:v>
                </c:pt>
                <c:pt idx="9">
                  <c:v>-7.679213308103261</c:v>
                </c:pt>
                <c:pt idx="10">
                  <c:v>-16.794716883630091</c:v>
                </c:pt>
                <c:pt idx="11">
                  <c:v>18.711290457409071</c:v>
                </c:pt>
                <c:pt idx="12">
                  <c:v>43.151783203763252</c:v>
                </c:pt>
                <c:pt idx="13">
                  <c:v>40.000303976776166</c:v>
                </c:pt>
                <c:pt idx="14">
                  <c:v>15.426061448905305</c:v>
                </c:pt>
                <c:pt idx="15">
                  <c:v>-4.5657311781379883</c:v>
                </c:pt>
                <c:pt idx="16">
                  <c:v>-28.963667175827766</c:v>
                </c:pt>
                <c:pt idx="17">
                  <c:v>-21.162103215314342</c:v>
                </c:pt>
                <c:pt idx="18">
                  <c:v>-25.372181565328411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20-474C-BD03-953D042B5E45}"/>
            </c:ext>
          </c:extLst>
        </c:ser>
        <c:ser>
          <c:idx val="2"/>
          <c:order val="2"/>
          <c:spPr>
            <a:ln>
              <a:solidFill>
                <a:schemeClr val="accent2"/>
              </a:solidFill>
              <a:prstDash val="sysDash"/>
            </a:ln>
          </c:spPr>
          <c:marker>
            <c:symbol val="none"/>
          </c:marker>
          <c:xVal>
            <c:numRef>
              <c:f>'FM + Glu Raw Data'!$D$8:$D$26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Raw Data'!$N$65:$N$83</c:f>
              <c:numCache>
                <c:formatCode>General</c:formatCode>
                <c:ptCount val="19"/>
                <c:pt idx="0">
                  <c:v>0</c:v>
                </c:pt>
                <c:pt idx="1">
                  <c:v>12.318070978869455</c:v>
                </c:pt>
                <c:pt idx="2">
                  <c:v>11.803189546037697</c:v>
                </c:pt>
                <c:pt idx="3">
                  <c:v>17.996210608596641</c:v>
                </c:pt>
                <c:pt idx="4">
                  <c:v>18.483903582929038</c:v>
                </c:pt>
                <c:pt idx="5">
                  <c:v>17.996210608596641</c:v>
                </c:pt>
                <c:pt idx="6">
                  <c:v>17.996210608596641</c:v>
                </c:pt>
                <c:pt idx="7">
                  <c:v>24.034597313440443</c:v>
                </c:pt>
                <c:pt idx="8">
                  <c:v>61.245401327136626</c:v>
                </c:pt>
                <c:pt idx="9">
                  <c:v>67.446918782976638</c:v>
                </c:pt>
                <c:pt idx="10">
                  <c:v>42.775091973457258</c:v>
                </c:pt>
                <c:pt idx="11">
                  <c:v>17.833079857600453</c:v>
                </c:pt>
                <c:pt idx="12">
                  <c:v>-12.954450835620278</c:v>
                </c:pt>
                <c:pt idx="13">
                  <c:v>-31.780759067775733</c:v>
                </c:pt>
                <c:pt idx="14">
                  <c:v>-56.587678530463826</c:v>
                </c:pt>
                <c:pt idx="15">
                  <c:v>-44.184643618783824</c:v>
                </c:pt>
                <c:pt idx="16">
                  <c:v>-49.999575180335952</c:v>
                </c:pt>
                <c:pt idx="17">
                  <c:v>-25.579241611935743</c:v>
                </c:pt>
                <c:pt idx="18">
                  <c:v>-56.146715719177223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20-474C-BD03-953D042B5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246056"/>
        <c:axId val="2105248920"/>
      </c:scatterChart>
      <c:valAx>
        <c:axId val="2105246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248920"/>
        <c:crosses val="autoZero"/>
        <c:crossBetween val="midCat"/>
      </c:valAx>
      <c:valAx>
        <c:axId val="2105248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2460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'FM + Glu Averages'!$P$11</c:f>
              <c:strCache>
                <c:ptCount val="1"/>
                <c:pt idx="0">
                  <c:v>pre</c:v>
                </c:pt>
              </c:strCache>
            </c:strRef>
          </c:tx>
          <c:marker>
            <c:symbol val="none"/>
          </c:marker>
          <c:xVal>
            <c:numRef>
              <c:f>'FM + Glu Averages'!$O$12:$O$30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Averages'!$P$12:$P$30</c:f>
              <c:numCache>
                <c:formatCode>General</c:formatCode>
                <c:ptCount val="19"/>
                <c:pt idx="0">
                  <c:v>0</c:v>
                </c:pt>
                <c:pt idx="1">
                  <c:v>-3.6994601191847614</c:v>
                </c:pt>
                <c:pt idx="2">
                  <c:v>2.430225662751051</c:v>
                </c:pt>
                <c:pt idx="3">
                  <c:v>4.1904246876558213</c:v>
                </c:pt>
                <c:pt idx="4">
                  <c:v>-3.9885448415207163</c:v>
                </c:pt>
                <c:pt idx="5">
                  <c:v>6.7352776161636161</c:v>
                </c:pt>
                <c:pt idx="6">
                  <c:v>8.1830335554375715</c:v>
                </c:pt>
                <c:pt idx="7">
                  <c:v>4.1082177542693508</c:v>
                </c:pt>
                <c:pt idx="8">
                  <c:v>12.730606111362384</c:v>
                </c:pt>
                <c:pt idx="9">
                  <c:v>30.807954325157571</c:v>
                </c:pt>
                <c:pt idx="10">
                  <c:v>44.375088163997617</c:v>
                </c:pt>
                <c:pt idx="11">
                  <c:v>19.990067728289286</c:v>
                </c:pt>
                <c:pt idx="12">
                  <c:v>-15.079573849368806</c:v>
                </c:pt>
                <c:pt idx="13">
                  <c:v>-28.905007871006159</c:v>
                </c:pt>
                <c:pt idx="14">
                  <c:v>-34.962435302463881</c:v>
                </c:pt>
                <c:pt idx="15">
                  <c:v>-35.403105786397866</c:v>
                </c:pt>
                <c:pt idx="16">
                  <c:v>-28.447611662543181</c:v>
                </c:pt>
                <c:pt idx="17">
                  <c:v>-30.780307349921188</c:v>
                </c:pt>
                <c:pt idx="18">
                  <c:v>-28.866358714581551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4C-4BBD-B3E6-4DFDA047C49E}"/>
            </c:ext>
          </c:extLst>
        </c:ser>
        <c:ser>
          <c:idx val="1"/>
          <c:order val="1"/>
          <c:tx>
            <c:strRef>
              <c:f>'FM + Glu Averages'!$Q$11</c:f>
              <c:strCache>
                <c:ptCount val="1"/>
                <c:pt idx="0">
                  <c:v>treatment</c:v>
                </c:pt>
              </c:strCache>
            </c:strRef>
          </c:tx>
          <c:marker>
            <c:symbol val="none"/>
          </c:marker>
          <c:xVal>
            <c:numRef>
              <c:f>'FM + Glu Averages'!$O$12:$O$30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Averages'!$Q$12:$Q$30</c:f>
              <c:numCache>
                <c:formatCode>General</c:formatCode>
                <c:ptCount val="19"/>
                <c:pt idx="0">
                  <c:v>-8.6263879348907668</c:v>
                </c:pt>
                <c:pt idx="1">
                  <c:v>-4.1922252410482006</c:v>
                </c:pt>
                <c:pt idx="2">
                  <c:v>-1.8013378409434564</c:v>
                </c:pt>
                <c:pt idx="3">
                  <c:v>-8.6424378201048366</c:v>
                </c:pt>
                <c:pt idx="4">
                  <c:v>-9.5694950936000183</c:v>
                </c:pt>
                <c:pt idx="5">
                  <c:v>-10.259374386024941</c:v>
                </c:pt>
                <c:pt idx="6">
                  <c:v>2.8856719399467048</c:v>
                </c:pt>
                <c:pt idx="7">
                  <c:v>-1.8956825767076162</c:v>
                </c:pt>
                <c:pt idx="8">
                  <c:v>0.95757613346209336</c:v>
                </c:pt>
                <c:pt idx="9">
                  <c:v>6.9574598961833107</c:v>
                </c:pt>
                <c:pt idx="10">
                  <c:v>29.822046701277543</c:v>
                </c:pt>
                <c:pt idx="11">
                  <c:v>11.008507404984075</c:v>
                </c:pt>
                <c:pt idx="12">
                  <c:v>0.46210773600471367</c:v>
                </c:pt>
                <c:pt idx="13">
                  <c:v>-13.769737431846737</c:v>
                </c:pt>
                <c:pt idx="14">
                  <c:v>-22.165521484711142</c:v>
                </c:pt>
                <c:pt idx="15">
                  <c:v>-20.971171177247594</c:v>
                </c:pt>
                <c:pt idx="16">
                  <c:v>-14.73362231627825</c:v>
                </c:pt>
                <c:pt idx="17">
                  <c:v>-4.3468038150819828</c:v>
                </c:pt>
                <c:pt idx="18">
                  <c:v>-14.703301540941375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4C-4BBD-B3E6-4DFDA047C49E}"/>
            </c:ext>
          </c:extLst>
        </c:ser>
        <c:ser>
          <c:idx val="2"/>
          <c:order val="2"/>
          <c:tx>
            <c:strRef>
              <c:f>'FM + Glu Averages'!$R$11</c:f>
              <c:strCache>
                <c:ptCount val="1"/>
                <c:pt idx="0">
                  <c:v>post</c:v>
                </c:pt>
              </c:strCache>
            </c:strRef>
          </c:tx>
          <c:marker>
            <c:symbol val="none"/>
          </c:marker>
          <c:xVal>
            <c:numRef>
              <c:f>'FM + Glu Averages'!$O$12:$O$30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'FM + Glu Averages'!$R$12:$R$30</c:f>
              <c:numCache>
                <c:formatCode>General</c:formatCode>
                <c:ptCount val="19"/>
                <c:pt idx="0">
                  <c:v>4.2232011747430258</c:v>
                </c:pt>
                <c:pt idx="1">
                  <c:v>0.92562292223900844</c:v>
                </c:pt>
                <c:pt idx="2">
                  <c:v>2.503032066148553</c:v>
                </c:pt>
                <c:pt idx="3">
                  <c:v>1.1124567708483277</c:v>
                </c:pt>
                <c:pt idx="4">
                  <c:v>8.1745754344190598</c:v>
                </c:pt>
                <c:pt idx="5">
                  <c:v>9.3942274027019099</c:v>
                </c:pt>
                <c:pt idx="6">
                  <c:v>9.3594491258085384</c:v>
                </c:pt>
                <c:pt idx="7">
                  <c:v>8.5562328853098304</c:v>
                </c:pt>
                <c:pt idx="8">
                  <c:v>28.346010607827921</c:v>
                </c:pt>
                <c:pt idx="9">
                  <c:v>53.798985089793277</c:v>
                </c:pt>
                <c:pt idx="10">
                  <c:v>75.799185915849051</c:v>
                </c:pt>
                <c:pt idx="11">
                  <c:v>47.249513228477426</c:v>
                </c:pt>
                <c:pt idx="12">
                  <c:v>20.867438496254181</c:v>
                </c:pt>
                <c:pt idx="13">
                  <c:v>-26.187436621108109</c:v>
                </c:pt>
                <c:pt idx="14">
                  <c:v>-41.150931637698335</c:v>
                </c:pt>
                <c:pt idx="15">
                  <c:v>-53.028627831634807</c:v>
                </c:pt>
                <c:pt idx="16">
                  <c:v>-45.159857453354491</c:v>
                </c:pt>
                <c:pt idx="17">
                  <c:v>-35.430543352287657</c:v>
                </c:pt>
                <c:pt idx="18">
                  <c:v>-34.445360593594614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4C-4BBD-B3E6-4DFDA047C4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301304"/>
        <c:axId val="2105304296"/>
      </c:scatterChart>
      <c:valAx>
        <c:axId val="210530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304296"/>
        <c:crosses val="autoZero"/>
        <c:crossBetween val="midCat"/>
      </c:valAx>
      <c:valAx>
        <c:axId val="2105304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53013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22971585073599"/>
          <c:y val="4.1243192618543797E-2"/>
          <c:w val="0.78356541241771005"/>
          <c:h val="0.79121787089389195"/>
        </c:manualLayout>
      </c:layout>
      <c:scatterChart>
        <c:scatterStyle val="smoothMarker"/>
        <c:varyColors val="0"/>
        <c:ser>
          <c:idx val="1"/>
          <c:order val="0"/>
          <c:tx>
            <c:v>FM1-43 + L-glu</c:v>
          </c:tx>
          <c:spPr>
            <a:ln w="31750">
              <a:solidFill>
                <a:srgbClr val="0000FF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'FM + Glu Normalized'!#REF!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plus>
            <c:minus>
              <c:numRef>
                <c:f>'FM + Glu Normalized'!#REF!</c:f>
                <c:numCache>
                  <c:formatCode>General</c:formatCode>
                  <c:ptCount val="1"/>
                  <c:pt idx="0">
                    <c:v>1</c:v>
                  </c:pt>
                </c:numCache>
              </c:numRef>
            </c:minus>
          </c:errBars>
          <c:xVal>
            <c:numRef>
              <c:f>'FM + Glu Normalized'!$O$13:$O$29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'FM + Glu Normalized'!$R$13:$R$29</c:f>
              <c:numCache>
                <c:formatCode>General</c:formatCode>
                <c:ptCount val="17"/>
                <c:pt idx="0">
                  <c:v>-4.0593448159161456</c:v>
                </c:pt>
                <c:pt idx="1">
                  <c:v>-19.475877519758072</c:v>
                </c:pt>
                <c:pt idx="2">
                  <c:v>-21.565016520607024</c:v>
                </c:pt>
                <c:pt idx="3">
                  <c:v>-23.119670992222552</c:v>
                </c:pt>
                <c:pt idx="4">
                  <c:v>6.5029097616259106</c:v>
                </c:pt>
                <c:pt idx="5">
                  <c:v>-4.2719522487520845</c:v>
                </c:pt>
                <c:pt idx="6">
                  <c:v>2.1579137599077338</c:v>
                </c:pt>
                <c:pt idx="7">
                  <c:v>15.678751714183711</c:v>
                </c:pt>
                <c:pt idx="8">
                  <c:v>67.204478763092936</c:v>
                </c:pt>
                <c:pt idx="9">
                  <c:v>24.807854723127051</c:v>
                </c:pt>
                <c:pt idx="10">
                  <c:v>1.0413674769431358</c:v>
                </c:pt>
                <c:pt idx="11">
                  <c:v>-31.030332561724116</c:v>
                </c:pt>
                <c:pt idx="12">
                  <c:v>-49.950371710347312</c:v>
                </c:pt>
                <c:pt idx="13">
                  <c:v>-47.258883407158883</c:v>
                </c:pt>
                <c:pt idx="14">
                  <c:v>-33.202463196978904</c:v>
                </c:pt>
                <c:pt idx="15">
                  <c:v>-7.3466960770040188</c:v>
                </c:pt>
                <c:pt idx="16">
                  <c:v>-16.56706741246596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96-4C19-A5B9-A85F7AA1CC62}"/>
            </c:ext>
          </c:extLst>
        </c:ser>
        <c:ser>
          <c:idx val="0"/>
          <c:order val="1"/>
          <c:tx>
            <c:v>Next day washout</c:v>
          </c:tx>
          <c:spPr>
            <a:ln w="31750">
              <a:solidFill>
                <a:srgbClr val="0000FF"/>
              </a:solidFill>
              <a:prstDash val="dashDot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'FM + Glu Normalized'!$X$11:$X$29</c:f>
                <c:numCache>
                  <c:formatCode>General</c:formatCode>
                  <c:ptCount val="19"/>
                </c:numCache>
              </c:numRef>
            </c:plus>
            <c:minus>
              <c:numRef>
                <c:f>'FM + Glu Normalized'!$X$11:$X$29</c:f>
                <c:numCache>
                  <c:formatCode>General</c:formatCode>
                  <c:ptCount val="19"/>
                </c:numCache>
              </c:numRef>
            </c:minus>
          </c:errBars>
          <c:xVal>
            <c:numRef>
              <c:f>'FM + Glu Normalized'!$O$13:$O$29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'FM + Glu Normalized'!$P$13:$P$29</c:f>
              <c:numCache>
                <c:formatCode>General</c:formatCode>
                <c:ptCount val="17"/>
                <c:pt idx="0">
                  <c:v>5.6406244352643604</c:v>
                </c:pt>
                <c:pt idx="1">
                  <c:v>2.5069398549406952</c:v>
                </c:pt>
                <c:pt idx="2">
                  <c:v>18.421541843946699</c:v>
                </c:pt>
                <c:pt idx="3">
                  <c:v>21.170047861051081</c:v>
                </c:pt>
                <c:pt idx="4">
                  <c:v>21.091674435031422</c:v>
                </c:pt>
                <c:pt idx="5">
                  <c:v>19.281613263929628</c:v>
                </c:pt>
                <c:pt idx="6">
                  <c:v>63.878206851261197</c:v>
                </c:pt>
                <c:pt idx="7">
                  <c:v>121.23690862532519</c:v>
                </c:pt>
                <c:pt idx="8">
                  <c:v>170.81472747888853</c:v>
                </c:pt>
                <c:pt idx="9">
                  <c:v>106.47756474050655</c:v>
                </c:pt>
                <c:pt idx="10">
                  <c:v>47.025120083444357</c:v>
                </c:pt>
                <c:pt idx="11">
                  <c:v>-59.013824433039638</c:v>
                </c:pt>
                <c:pt idx="12">
                  <c:v>-92.734309587434012</c:v>
                </c:pt>
                <c:pt idx="13">
                  <c:v>-119.5008957180123</c:v>
                </c:pt>
                <c:pt idx="14">
                  <c:v>-101.76849065957143</c:v>
                </c:pt>
                <c:pt idx="15">
                  <c:v>-79.843319344733516</c:v>
                </c:pt>
                <c:pt idx="16">
                  <c:v>-58.217395196423773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96-4C19-A5B9-A85F7AA1CC62}"/>
            </c:ext>
          </c:extLst>
        </c:ser>
        <c:ser>
          <c:idx val="2"/>
          <c:order val="2"/>
          <c:tx>
            <c:v>Control</c:v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'FM + Glu Normalized'!$U$13:$U$29</c:f>
                <c:numCache>
                  <c:formatCode>General</c:formatCode>
                  <c:ptCount val="17"/>
                  <c:pt idx="0">
                    <c:v>9.5083602534631115</c:v>
                  </c:pt>
                  <c:pt idx="1">
                    <c:v>4.9182729333617141</c:v>
                  </c:pt>
                  <c:pt idx="2">
                    <c:v>8.4535704572102794</c:v>
                  </c:pt>
                  <c:pt idx="3">
                    <c:v>9.5776983222315852</c:v>
                  </c:pt>
                  <c:pt idx="4">
                    <c:v>15.457886301680551</c:v>
                  </c:pt>
                  <c:pt idx="5">
                    <c:v>8.1818647706803773</c:v>
                  </c:pt>
                  <c:pt idx="6">
                    <c:v>21.047279013654833</c:v>
                  </c:pt>
                  <c:pt idx="7">
                    <c:v>15.565025114370743</c:v>
                  </c:pt>
                  <c:pt idx="8">
                    <c:v>4.1804040351341767</c:v>
                  </c:pt>
                  <c:pt idx="9">
                    <c:v>11.761861843461157</c:v>
                  </c:pt>
                  <c:pt idx="10">
                    <c:v>11.577007229378511</c:v>
                  </c:pt>
                  <c:pt idx="11">
                    <c:v>28.483625935297948</c:v>
                  </c:pt>
                  <c:pt idx="12">
                    <c:v>28.670053692006707</c:v>
                  </c:pt>
                  <c:pt idx="13">
                    <c:v>28.845829814015808</c:v>
                  </c:pt>
                  <c:pt idx="14">
                    <c:v>24.007031238578257</c:v>
                  </c:pt>
                  <c:pt idx="15">
                    <c:v>25.919587751155284</c:v>
                  </c:pt>
                  <c:pt idx="16">
                    <c:v>19.356356227236216</c:v>
                  </c:pt>
                </c:numCache>
              </c:numRef>
            </c:plus>
            <c:minus>
              <c:numRef>
                <c:f>'FM + Glu Normalized'!$U$13:$U$29</c:f>
                <c:numCache>
                  <c:formatCode>General</c:formatCode>
                  <c:ptCount val="17"/>
                  <c:pt idx="0">
                    <c:v>9.5083602534631115</c:v>
                  </c:pt>
                  <c:pt idx="1">
                    <c:v>4.9182729333617141</c:v>
                  </c:pt>
                  <c:pt idx="2">
                    <c:v>8.4535704572102794</c:v>
                  </c:pt>
                  <c:pt idx="3">
                    <c:v>9.5776983222315852</c:v>
                  </c:pt>
                  <c:pt idx="4">
                    <c:v>15.457886301680551</c:v>
                  </c:pt>
                  <c:pt idx="5">
                    <c:v>8.1818647706803773</c:v>
                  </c:pt>
                  <c:pt idx="6">
                    <c:v>21.047279013654833</c:v>
                  </c:pt>
                  <c:pt idx="7">
                    <c:v>15.565025114370743</c:v>
                  </c:pt>
                  <c:pt idx="8">
                    <c:v>4.1804040351341767</c:v>
                  </c:pt>
                  <c:pt idx="9">
                    <c:v>11.761861843461157</c:v>
                  </c:pt>
                  <c:pt idx="10">
                    <c:v>11.577007229378511</c:v>
                  </c:pt>
                  <c:pt idx="11">
                    <c:v>28.483625935297948</c:v>
                  </c:pt>
                  <c:pt idx="12">
                    <c:v>28.670053692006707</c:v>
                  </c:pt>
                  <c:pt idx="13">
                    <c:v>28.845829814015808</c:v>
                  </c:pt>
                  <c:pt idx="14">
                    <c:v>24.007031238578257</c:v>
                  </c:pt>
                  <c:pt idx="15">
                    <c:v>25.919587751155284</c:v>
                  </c:pt>
                  <c:pt idx="16">
                    <c:v>19.356356227236216</c:v>
                  </c:pt>
                </c:numCache>
              </c:numRef>
            </c:minus>
          </c:errBars>
          <c:xVal>
            <c:numRef>
              <c:f>'FM + Glu Normalized'!$O$13:$O$29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'FM + Glu Normalized'!$T$13:$T$29</c:f>
              <c:numCache>
                <c:formatCode>General</c:formatCode>
                <c:ptCount val="17"/>
                <c:pt idx="0">
                  <c:v>5.47655399301886</c:v>
                </c:pt>
                <c:pt idx="1">
                  <c:v>9.4431918020516648</c:v>
                </c:pt>
                <c:pt idx="2">
                  <c:v>-8.9882522075904312</c:v>
                </c:pt>
                <c:pt idx="3">
                  <c:v>15.178060246938459</c:v>
                </c:pt>
                <c:pt idx="4">
                  <c:v>18.440602360485286</c:v>
                </c:pt>
                <c:pt idx="5">
                  <c:v>9.2579371089620253</c:v>
                </c:pt>
                <c:pt idx="6">
                  <c:v>28.688632830009738</c:v>
                </c:pt>
                <c:pt idx="7">
                  <c:v>69.426238008362247</c:v>
                </c:pt>
                <c:pt idx="8">
                  <c:v>100</c:v>
                </c:pt>
                <c:pt idx="9">
                  <c:v>45.047950450062707</c:v>
                </c:pt>
                <c:pt idx="10">
                  <c:v>-33.982070736713851</c:v>
                </c:pt>
                <c:pt idx="11">
                  <c:v>-65.137916490850742</c:v>
                </c:pt>
                <c:pt idx="12">
                  <c:v>-78.788430060696967</c:v>
                </c:pt>
                <c:pt idx="13">
                  <c:v>-79.781488333179468</c:v>
                </c:pt>
                <c:pt idx="14">
                  <c:v>-64.10716651966743</c:v>
                </c:pt>
                <c:pt idx="15">
                  <c:v>-69.363935089359117</c:v>
                </c:pt>
                <c:pt idx="16">
                  <c:v>-65.050819973359282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796-4C19-A5B9-A85F7AA1C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379160"/>
        <c:axId val="2105384680"/>
      </c:scatterChart>
      <c:valAx>
        <c:axId val="2105379160"/>
        <c:scaling>
          <c:orientation val="minMax"/>
          <c:max val="2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(s)</a:t>
                </a:r>
              </a:p>
            </c:rich>
          </c:tx>
          <c:layout>
            <c:manualLayout>
              <c:xMode val="edge"/>
              <c:yMode val="edge"/>
              <c:x val="0.48597381033892501"/>
              <c:y val="0.9092795449027020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/>
            </a:pPr>
            <a:endParaRPr lang="en-US"/>
          </a:p>
        </c:txPr>
        <c:crossAx val="2105384680"/>
        <c:crossesAt val="-150"/>
        <c:crossBetween val="midCat"/>
        <c:majorUnit val="1000"/>
      </c:valAx>
      <c:valAx>
        <c:axId val="21053846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Amplitude (% change from starting canal diameter)</a:t>
                </a:r>
              </a:p>
            </c:rich>
          </c:tx>
          <c:layout>
            <c:manualLayout>
              <c:xMode val="edge"/>
              <c:yMode val="edge"/>
              <c:x val="1.50145498117083E-2"/>
              <c:y val="8.431093690381209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0"/>
            </a:pPr>
            <a:endParaRPr lang="en-US"/>
          </a:p>
        </c:txPr>
        <c:crossAx val="2105379160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8047954046727799"/>
          <c:y val="5.1430850879322899E-2"/>
          <c:w val="0.23295808054730899"/>
          <c:h val="0.13582596228334901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61361522723"/>
          <c:y val="3.7288135593220299E-2"/>
          <c:w val="0.79605431210862398"/>
          <c:h val="0.79007966651227401"/>
        </c:manualLayout>
      </c:layout>
      <c:scatterChart>
        <c:scatterStyle val="smoothMarker"/>
        <c:varyColors val="0"/>
        <c:ser>
          <c:idx val="1"/>
          <c:order val="0"/>
          <c:tx>
            <c:v>Gadolinium + L-glu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Gd-normalized'!$AB$11:$AB$29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3.1179358564617763</c:v>
                  </c:pt>
                  <c:pt idx="2">
                    <c:v>2.2179806349215396</c:v>
                  </c:pt>
                  <c:pt idx="3">
                    <c:v>1.7198786240797439</c:v>
                  </c:pt>
                  <c:pt idx="4">
                    <c:v>6.7463858724474957</c:v>
                  </c:pt>
                  <c:pt idx="5">
                    <c:v>15.637407635363878</c:v>
                  </c:pt>
                  <c:pt idx="6">
                    <c:v>10.247292957307211</c:v>
                  </c:pt>
                  <c:pt idx="7">
                    <c:v>9.4458813656674145</c:v>
                  </c:pt>
                  <c:pt idx="8">
                    <c:v>14.930299273046158</c:v>
                  </c:pt>
                  <c:pt idx="9">
                    <c:v>21.457200837934941</c:v>
                  </c:pt>
                  <c:pt idx="10">
                    <c:v>0.29007788448807181</c:v>
                  </c:pt>
                  <c:pt idx="11">
                    <c:v>5.3000260120322826</c:v>
                  </c:pt>
                  <c:pt idx="12">
                    <c:v>11.813557974260243</c:v>
                  </c:pt>
                  <c:pt idx="13">
                    <c:v>9.7059062944179182</c:v>
                  </c:pt>
                  <c:pt idx="14">
                    <c:v>14.18646015014474</c:v>
                  </c:pt>
                  <c:pt idx="15">
                    <c:v>8.0889316938836462</c:v>
                  </c:pt>
                  <c:pt idx="16">
                    <c:v>17.062632994915298</c:v>
                  </c:pt>
                  <c:pt idx="17">
                    <c:v>2.4927884280012265</c:v>
                  </c:pt>
                  <c:pt idx="18">
                    <c:v>15.75671690543879</c:v>
                  </c:pt>
                </c:numCache>
              </c:numRef>
            </c:plus>
            <c:minus>
              <c:numRef>
                <c:f>'5uM Gd-normalized'!$AB$11:$AB$29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3.1179358564617763</c:v>
                  </c:pt>
                  <c:pt idx="2">
                    <c:v>2.2179806349215396</c:v>
                  </c:pt>
                  <c:pt idx="3">
                    <c:v>1.7198786240797439</c:v>
                  </c:pt>
                  <c:pt idx="4">
                    <c:v>6.7463858724474957</c:v>
                  </c:pt>
                  <c:pt idx="5">
                    <c:v>15.637407635363878</c:v>
                  </c:pt>
                  <c:pt idx="6">
                    <c:v>10.247292957307211</c:v>
                  </c:pt>
                  <c:pt idx="7">
                    <c:v>9.4458813656674145</c:v>
                  </c:pt>
                  <c:pt idx="8">
                    <c:v>14.930299273046158</c:v>
                  </c:pt>
                  <c:pt idx="9">
                    <c:v>21.457200837934941</c:v>
                  </c:pt>
                  <c:pt idx="10">
                    <c:v>0.29007788448807181</c:v>
                  </c:pt>
                  <c:pt idx="11">
                    <c:v>5.3000260120322826</c:v>
                  </c:pt>
                  <c:pt idx="12">
                    <c:v>11.813557974260243</c:v>
                  </c:pt>
                  <c:pt idx="13">
                    <c:v>9.7059062944179182</c:v>
                  </c:pt>
                  <c:pt idx="14">
                    <c:v>14.18646015014474</c:v>
                  </c:pt>
                  <c:pt idx="15">
                    <c:v>8.0889316938836462</c:v>
                  </c:pt>
                  <c:pt idx="16">
                    <c:v>17.062632994915298</c:v>
                  </c:pt>
                  <c:pt idx="17">
                    <c:v>2.4927884280012265</c:v>
                  </c:pt>
                  <c:pt idx="18">
                    <c:v>15.75671690543879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Gd-normalized'!$AA$11:$AA$29</c:f>
              <c:numCache>
                <c:formatCode>General</c:formatCode>
                <c:ptCount val="19"/>
                <c:pt idx="0">
                  <c:v>0</c:v>
                </c:pt>
                <c:pt idx="1">
                  <c:v>6.1903045240824</c:v>
                </c:pt>
                <c:pt idx="2">
                  <c:v>-3.4482656320361365</c:v>
                </c:pt>
                <c:pt idx="3">
                  <c:v>-3.4127325592579196</c:v>
                </c:pt>
                <c:pt idx="4">
                  <c:v>-12.7797961392898</c:v>
                </c:pt>
                <c:pt idx="5">
                  <c:v>-22.517433884888717</c:v>
                </c:pt>
                <c:pt idx="6">
                  <c:v>-18.992071559162493</c:v>
                </c:pt>
                <c:pt idx="7">
                  <c:v>-28.804820384586449</c:v>
                </c:pt>
                <c:pt idx="8">
                  <c:v>-17.054597052782665</c:v>
                </c:pt>
                <c:pt idx="9">
                  <c:v>-9.6676316248928398</c:v>
                </c:pt>
                <c:pt idx="10">
                  <c:v>-29.840120799672928</c:v>
                </c:pt>
                <c:pt idx="11">
                  <c:v>-25.251382366120094</c:v>
                </c:pt>
                <c:pt idx="12">
                  <c:v>-25.163782999266555</c:v>
                </c:pt>
                <c:pt idx="13">
                  <c:v>-19.800709409248313</c:v>
                </c:pt>
                <c:pt idx="14">
                  <c:v>-14.780347991186611</c:v>
                </c:pt>
                <c:pt idx="15">
                  <c:v>-18.208346663350678</c:v>
                </c:pt>
                <c:pt idx="16">
                  <c:v>-25.832123878362282</c:v>
                </c:pt>
                <c:pt idx="17">
                  <c:v>-18.91288339816715</c:v>
                </c:pt>
                <c:pt idx="18">
                  <c:v>-22.492836228100256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69-4FD1-806A-0F43B3F91115}"/>
            </c:ext>
          </c:extLst>
        </c:ser>
        <c:ser>
          <c:idx val="0"/>
          <c:order val="1"/>
          <c:tx>
            <c:v>Next day washout</c:v>
          </c:tx>
          <c:spPr>
            <a:ln>
              <a:solidFill>
                <a:srgbClr val="FF0000"/>
              </a:solidFill>
              <a:prstDash val="dashDot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Gd-normalized'!$P$65:$P$84</c:f>
                <c:numCache>
                  <c:formatCode>General</c:formatCode>
                  <c:ptCount val="20"/>
                  <c:pt idx="0">
                    <c:v>9.6359014616672916</c:v>
                  </c:pt>
                  <c:pt idx="1">
                    <c:v>19.612617630727435</c:v>
                  </c:pt>
                  <c:pt idx="2">
                    <c:v>20.518031573162528</c:v>
                  </c:pt>
                  <c:pt idx="3">
                    <c:v>24.076252456486419</c:v>
                  </c:pt>
                  <c:pt idx="4">
                    <c:v>12.312085572708993</c:v>
                  </c:pt>
                  <c:pt idx="5">
                    <c:v>60.535294763790134</c:v>
                  </c:pt>
                  <c:pt idx="6">
                    <c:v>84.329423465591603</c:v>
                  </c:pt>
                  <c:pt idx="7">
                    <c:v>48.792241854708216</c:v>
                  </c:pt>
                  <c:pt idx="8">
                    <c:v>73.695150132070523</c:v>
                  </c:pt>
                  <c:pt idx="9">
                    <c:v>82.460463147993352</c:v>
                  </c:pt>
                  <c:pt idx="10">
                    <c:v>86.570109379669304</c:v>
                  </c:pt>
                  <c:pt idx="11">
                    <c:v>36.278861444959091</c:v>
                  </c:pt>
                  <c:pt idx="12">
                    <c:v>44.403710938251777</c:v>
                  </c:pt>
                  <c:pt idx="13">
                    <c:v>45.945941111207048</c:v>
                  </c:pt>
                  <c:pt idx="14">
                    <c:v>6.0779210102581001</c:v>
                  </c:pt>
                  <c:pt idx="15">
                    <c:v>39.23253079580391</c:v>
                  </c:pt>
                  <c:pt idx="16">
                    <c:v>44.673254145503918</c:v>
                  </c:pt>
                  <c:pt idx="17">
                    <c:v>40.379549201029796</c:v>
                  </c:pt>
                  <c:pt idx="18">
                    <c:v>28.988593658162856</c:v>
                  </c:pt>
                </c:numCache>
              </c:numRef>
            </c:plus>
            <c:minus>
              <c:numRef>
                <c:f>'5uM Gd-normalized'!$P$65:$P$84</c:f>
                <c:numCache>
                  <c:formatCode>General</c:formatCode>
                  <c:ptCount val="20"/>
                  <c:pt idx="0">
                    <c:v>9.6359014616672916</c:v>
                  </c:pt>
                  <c:pt idx="1">
                    <c:v>19.612617630727435</c:v>
                  </c:pt>
                  <c:pt idx="2">
                    <c:v>20.518031573162528</c:v>
                  </c:pt>
                  <c:pt idx="3">
                    <c:v>24.076252456486419</c:v>
                  </c:pt>
                  <c:pt idx="4">
                    <c:v>12.312085572708993</c:v>
                  </c:pt>
                  <c:pt idx="5">
                    <c:v>60.535294763790134</c:v>
                  </c:pt>
                  <c:pt idx="6">
                    <c:v>84.329423465591603</c:v>
                  </c:pt>
                  <c:pt idx="7">
                    <c:v>48.792241854708216</c:v>
                  </c:pt>
                  <c:pt idx="8">
                    <c:v>73.695150132070523</c:v>
                  </c:pt>
                  <c:pt idx="9">
                    <c:v>82.460463147993352</c:v>
                  </c:pt>
                  <c:pt idx="10">
                    <c:v>86.570109379669304</c:v>
                  </c:pt>
                  <c:pt idx="11">
                    <c:v>36.278861444959091</c:v>
                  </c:pt>
                  <c:pt idx="12">
                    <c:v>44.403710938251777</c:v>
                  </c:pt>
                  <c:pt idx="13">
                    <c:v>45.945941111207048</c:v>
                  </c:pt>
                  <c:pt idx="14">
                    <c:v>6.0779210102581001</c:v>
                  </c:pt>
                  <c:pt idx="15">
                    <c:v>39.23253079580391</c:v>
                  </c:pt>
                  <c:pt idx="16">
                    <c:v>44.673254145503918</c:v>
                  </c:pt>
                  <c:pt idx="17">
                    <c:v>40.379549201029796</c:v>
                  </c:pt>
                  <c:pt idx="18">
                    <c:v>28.988593658162856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Gd-normalized'!$Y$11:$Y$29</c:f>
              <c:numCache>
                <c:formatCode>General</c:formatCode>
                <c:ptCount val="19"/>
                <c:pt idx="0">
                  <c:v>-9.6359014616672916</c:v>
                </c:pt>
                <c:pt idx="1">
                  <c:v>-29.682189170409639</c:v>
                </c:pt>
                <c:pt idx="2">
                  <c:v>-17.085100727285418</c:v>
                </c:pt>
                <c:pt idx="3">
                  <c:v>-15.836757340600267</c:v>
                </c:pt>
                <c:pt idx="4">
                  <c:v>60.781424984637688</c:v>
                </c:pt>
                <c:pt idx="5">
                  <c:v>121.06049903700539</c:v>
                </c:pt>
                <c:pt idx="6">
                  <c:v>153.13662492584675</c:v>
                </c:pt>
                <c:pt idx="7">
                  <c:v>222.02842455452364</c:v>
                </c:pt>
                <c:pt idx="8">
                  <c:v>213.8526395420013</c:v>
                </c:pt>
                <c:pt idx="9">
                  <c:v>150.43478204792888</c:v>
                </c:pt>
                <c:pt idx="10">
                  <c:v>72.628203768768188</c:v>
                </c:pt>
                <c:pt idx="11">
                  <c:v>-31.854310339402577</c:v>
                </c:pt>
                <c:pt idx="12">
                  <c:v>-59.541029417646563</c:v>
                </c:pt>
                <c:pt idx="13">
                  <c:v>-89.725437623850851</c:v>
                </c:pt>
                <c:pt idx="14">
                  <c:v>-102.86391832628208</c:v>
                </c:pt>
                <c:pt idx="15">
                  <c:v>-77.169266980229168</c:v>
                </c:pt>
                <c:pt idx="16">
                  <c:v>-86.643965133808777</c:v>
                </c:pt>
                <c:pt idx="17">
                  <c:v>-80.66470993483243</c:v>
                </c:pt>
                <c:pt idx="18">
                  <c:v>-49.972091016492392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69-4FD1-806A-0F43B3F91115}"/>
            </c:ext>
          </c:extLst>
        </c:ser>
        <c:ser>
          <c:idx val="2"/>
          <c:order val="2"/>
          <c:tx>
            <c:v>Control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'5uM Gd-normalized'!$AD$11:$AD$29</c:f>
                <c:numCache>
                  <c:formatCode>General</c:formatCode>
                  <c:ptCount val="19"/>
                  <c:pt idx="0">
                    <c:v>4.2347999858858607</c:v>
                  </c:pt>
                  <c:pt idx="1">
                    <c:v>10.627651707691964</c:v>
                  </c:pt>
                  <c:pt idx="2">
                    <c:v>8.5138794221152203</c:v>
                  </c:pt>
                  <c:pt idx="3">
                    <c:v>17.952246508204251</c:v>
                  </c:pt>
                  <c:pt idx="4">
                    <c:v>20.420099636249876</c:v>
                  </c:pt>
                  <c:pt idx="5">
                    <c:v>36.399471491502361</c:v>
                  </c:pt>
                  <c:pt idx="6">
                    <c:v>50.746664217531219</c:v>
                  </c:pt>
                  <c:pt idx="7">
                    <c:v>43.483358074362627</c:v>
                  </c:pt>
                  <c:pt idx="8">
                    <c:v>7.9457975642660177</c:v>
                  </c:pt>
                  <c:pt idx="9">
                    <c:v>33.366530037862326</c:v>
                  </c:pt>
                  <c:pt idx="10">
                    <c:v>52.597070908531485</c:v>
                  </c:pt>
                  <c:pt idx="11">
                    <c:v>25.292426719200396</c:v>
                  </c:pt>
                  <c:pt idx="12">
                    <c:v>28.548862612861143</c:v>
                  </c:pt>
                  <c:pt idx="13">
                    <c:v>20.308512484870199</c:v>
                  </c:pt>
                  <c:pt idx="14">
                    <c:v>32.290545619908556</c:v>
                  </c:pt>
                  <c:pt idx="15">
                    <c:v>26.22860852458831</c:v>
                  </c:pt>
                  <c:pt idx="16">
                    <c:v>22.884285809271432</c:v>
                  </c:pt>
                  <c:pt idx="17">
                    <c:v>10.865366020592219</c:v>
                  </c:pt>
                  <c:pt idx="18">
                    <c:v>27.564046297219591</c:v>
                  </c:pt>
                </c:numCache>
              </c:numRef>
            </c:plus>
            <c:minus>
              <c:numRef>
                <c:f>'5uM Gd-normalized'!$AD$11:$AD$29</c:f>
                <c:numCache>
                  <c:formatCode>General</c:formatCode>
                  <c:ptCount val="19"/>
                  <c:pt idx="0">
                    <c:v>4.2347999858858607</c:v>
                  </c:pt>
                  <c:pt idx="1">
                    <c:v>10.627651707691964</c:v>
                  </c:pt>
                  <c:pt idx="2">
                    <c:v>8.5138794221152203</c:v>
                  </c:pt>
                  <c:pt idx="3">
                    <c:v>17.952246508204251</c:v>
                  </c:pt>
                  <c:pt idx="4">
                    <c:v>20.420099636249876</c:v>
                  </c:pt>
                  <c:pt idx="5">
                    <c:v>36.399471491502361</c:v>
                  </c:pt>
                  <c:pt idx="6">
                    <c:v>50.746664217531219</c:v>
                  </c:pt>
                  <c:pt idx="7">
                    <c:v>43.483358074362627</c:v>
                  </c:pt>
                  <c:pt idx="8">
                    <c:v>7.9457975642660177</c:v>
                  </c:pt>
                  <c:pt idx="9">
                    <c:v>33.366530037862326</c:v>
                  </c:pt>
                  <c:pt idx="10">
                    <c:v>52.597070908531485</c:v>
                  </c:pt>
                  <c:pt idx="11">
                    <c:v>25.292426719200396</c:v>
                  </c:pt>
                  <c:pt idx="12">
                    <c:v>28.548862612861143</c:v>
                  </c:pt>
                  <c:pt idx="13">
                    <c:v>20.308512484870199</c:v>
                  </c:pt>
                  <c:pt idx="14">
                    <c:v>32.290545619908556</c:v>
                  </c:pt>
                  <c:pt idx="15">
                    <c:v>26.22860852458831</c:v>
                  </c:pt>
                  <c:pt idx="16">
                    <c:v>22.884285809271432</c:v>
                  </c:pt>
                  <c:pt idx="17">
                    <c:v>10.865366020592219</c:v>
                  </c:pt>
                  <c:pt idx="18">
                    <c:v>27.564046297219591</c:v>
                  </c:pt>
                </c:numCache>
              </c:numRef>
            </c:minus>
          </c:errBars>
          <c:xVal>
            <c:numRef>
              <c:f>'5uM Gd-normalized'!$X$11:$X$29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'5uM Gd-normalized'!$AC$11:$AC$29</c:f>
              <c:numCache>
                <c:formatCode>General</c:formatCode>
                <c:ptCount val="19"/>
                <c:pt idx="0">
                  <c:v>-4.2347999858858598</c:v>
                </c:pt>
                <c:pt idx="1">
                  <c:v>-15.915480151404877</c:v>
                </c:pt>
                <c:pt idx="2">
                  <c:v>-2.54957317464629</c:v>
                </c:pt>
                <c:pt idx="3">
                  <c:v>6.7001995102510632</c:v>
                </c:pt>
                <c:pt idx="4">
                  <c:v>-10.59776592868276</c:v>
                </c:pt>
                <c:pt idx="5">
                  <c:v>-18.013534640589665</c:v>
                </c:pt>
                <c:pt idx="6">
                  <c:v>-4.7218480392466509</c:v>
                </c:pt>
                <c:pt idx="7">
                  <c:v>75.190266050613914</c:v>
                </c:pt>
                <c:pt idx="8">
                  <c:v>100</c:v>
                </c:pt>
                <c:pt idx="9">
                  <c:v>48.173970066875476</c:v>
                </c:pt>
                <c:pt idx="10">
                  <c:v>-38.418666863432087</c:v>
                </c:pt>
                <c:pt idx="11">
                  <c:v>-53.680289377467936</c:v>
                </c:pt>
                <c:pt idx="12">
                  <c:v>-93.177643669722571</c:v>
                </c:pt>
                <c:pt idx="13">
                  <c:v>-82.545996152876867</c:v>
                </c:pt>
                <c:pt idx="14">
                  <c:v>-73.845503280441818</c:v>
                </c:pt>
                <c:pt idx="15">
                  <c:v>-63.166370195652441</c:v>
                </c:pt>
                <c:pt idx="16">
                  <c:v>-73.885065751689211</c:v>
                </c:pt>
                <c:pt idx="17">
                  <c:v>-79.04244130524873</c:v>
                </c:pt>
                <c:pt idx="18">
                  <c:v>-75.745461172695357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69-4FD1-806A-0F43B3F91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430984"/>
        <c:axId val="2105436712"/>
      </c:scatterChart>
      <c:valAx>
        <c:axId val="2105430984"/>
        <c:scaling>
          <c:orientation val="minMax"/>
          <c:max val="2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(s)</a:t>
                </a:r>
              </a:p>
            </c:rich>
          </c:tx>
          <c:layout>
            <c:manualLayout>
              <c:xMode val="edge"/>
              <c:yMode val="edge"/>
              <c:x val="0.48170668083667501"/>
              <c:y val="0.904865446966187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105436712"/>
        <c:crossesAt val="-100"/>
        <c:crossBetween val="midCat"/>
        <c:majorUnit val="1000"/>
      </c:valAx>
      <c:valAx>
        <c:axId val="2105436712"/>
        <c:scaling>
          <c:orientation val="minMax"/>
          <c:max val="3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Amplitude (% change from starting canal diameter)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n-US"/>
          </a:p>
        </c:txPr>
        <c:crossAx val="2105430984"/>
        <c:crosses val="autoZero"/>
        <c:crossBetween val="midCat"/>
        <c:majorUnit val="50"/>
        <c:minorUnit val="25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2458383652963601"/>
          <c:y val="5.9040971573468597E-2"/>
          <c:w val="0.31009033380029899"/>
          <c:h val="0.11581636193780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7458700015401"/>
          <c:y val="6.0185185185185203E-2"/>
          <c:w val="0.79927911185014899"/>
          <c:h val="0.80036939826966103"/>
        </c:manualLayout>
      </c:layout>
      <c:scatterChart>
        <c:scatterStyle val="smoothMarker"/>
        <c:varyColors val="0"/>
        <c:ser>
          <c:idx val="0"/>
          <c:order val="0"/>
          <c:tx>
            <c:v>Control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Normalized'!$AC$10:$AC$31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2.695276001833864</c:v>
                  </c:pt>
                  <c:pt idx="3">
                    <c:v>6.4861559028642448</c:v>
                  </c:pt>
                  <c:pt idx="4">
                    <c:v>10.409511531636086</c:v>
                  </c:pt>
                  <c:pt idx="5">
                    <c:v>12.890591801827137</c:v>
                  </c:pt>
                  <c:pt idx="6">
                    <c:v>12.703631620242234</c:v>
                  </c:pt>
                  <c:pt idx="7">
                    <c:v>10.225437462669683</c:v>
                  </c:pt>
                  <c:pt idx="8">
                    <c:v>8.5555154241909737</c:v>
                  </c:pt>
                  <c:pt idx="9">
                    <c:v>15.542565759194437</c:v>
                  </c:pt>
                  <c:pt idx="10">
                    <c:v>22.389373830606875</c:v>
                  </c:pt>
                  <c:pt idx="11">
                    <c:v>19.003133472972468</c:v>
                  </c:pt>
                  <c:pt idx="12">
                    <c:v>12.404535365202754</c:v>
                  </c:pt>
                  <c:pt idx="13">
                    <c:v>8.9548008307085887</c:v>
                  </c:pt>
                  <c:pt idx="14">
                    <c:v>8.7158745309790024</c:v>
                  </c:pt>
                  <c:pt idx="15">
                    <c:v>6.0670591287379416</c:v>
                  </c:pt>
                  <c:pt idx="16">
                    <c:v>4.8966124292192728</c:v>
                  </c:pt>
                  <c:pt idx="17">
                    <c:v>4.4212681832549237</c:v>
                  </c:pt>
                  <c:pt idx="18">
                    <c:v>2.9925855202834306</c:v>
                  </c:pt>
                  <c:pt idx="19">
                    <c:v>3.2804828393588945</c:v>
                  </c:pt>
                  <c:pt idx="20">
                    <c:v>3.6369082160147022</c:v>
                  </c:pt>
                  <c:pt idx="21">
                    <c:v>4.9178575405289768</c:v>
                  </c:pt>
                </c:numCache>
              </c:numRef>
            </c:plus>
            <c:minus>
              <c:numRef>
                <c:f>'Shake Normalized'!$AC$10:$AC$31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0</c:v>
                  </c:pt>
                  <c:pt idx="2">
                    <c:v>2.695276001833864</c:v>
                  </c:pt>
                  <c:pt idx="3">
                    <c:v>6.4861559028642448</c:v>
                  </c:pt>
                  <c:pt idx="4">
                    <c:v>10.409511531636086</c:v>
                  </c:pt>
                  <c:pt idx="5">
                    <c:v>12.890591801827137</c:v>
                  </c:pt>
                  <c:pt idx="6">
                    <c:v>12.703631620242234</c:v>
                  </c:pt>
                  <c:pt idx="7">
                    <c:v>10.225437462669683</c:v>
                  </c:pt>
                  <c:pt idx="8">
                    <c:v>8.5555154241909737</c:v>
                  </c:pt>
                  <c:pt idx="9">
                    <c:v>15.542565759194437</c:v>
                  </c:pt>
                  <c:pt idx="10">
                    <c:v>22.389373830606875</c:v>
                  </c:pt>
                  <c:pt idx="11">
                    <c:v>19.003133472972468</c:v>
                  </c:pt>
                  <c:pt idx="12">
                    <c:v>12.404535365202754</c:v>
                  </c:pt>
                  <c:pt idx="13">
                    <c:v>8.9548008307085887</c:v>
                  </c:pt>
                  <c:pt idx="14">
                    <c:v>8.7158745309790024</c:v>
                  </c:pt>
                  <c:pt idx="15">
                    <c:v>6.0670591287379416</c:v>
                  </c:pt>
                  <c:pt idx="16">
                    <c:v>4.8966124292192728</c:v>
                  </c:pt>
                  <c:pt idx="17">
                    <c:v>4.4212681832549237</c:v>
                  </c:pt>
                  <c:pt idx="18">
                    <c:v>2.9925855202834306</c:v>
                  </c:pt>
                  <c:pt idx="19">
                    <c:v>3.2804828393588945</c:v>
                  </c:pt>
                  <c:pt idx="20">
                    <c:v>3.6369082160147022</c:v>
                  </c:pt>
                  <c:pt idx="21">
                    <c:v>4.9178575405289768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Normalized'!$Z$10:$Z$31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3.5859287691551174</c:v>
                </c:pt>
                <c:pt idx="3">
                  <c:v>15.939208104483047</c:v>
                </c:pt>
                <c:pt idx="4">
                  <c:v>35.098021102933409</c:v>
                </c:pt>
                <c:pt idx="5">
                  <c:v>61.611128007011573</c:v>
                </c:pt>
                <c:pt idx="6">
                  <c:v>72.783271127871913</c:v>
                </c:pt>
                <c:pt idx="7">
                  <c:v>83.300526769337623</c:v>
                </c:pt>
                <c:pt idx="8">
                  <c:v>100</c:v>
                </c:pt>
                <c:pt idx="9">
                  <c:v>88.582350759534918</c:v>
                </c:pt>
                <c:pt idx="10">
                  <c:v>67.137175117796048</c:v>
                </c:pt>
                <c:pt idx="11">
                  <c:v>33.791997377774877</c:v>
                </c:pt>
                <c:pt idx="12">
                  <c:v>0.55923443021691266</c:v>
                </c:pt>
                <c:pt idx="13">
                  <c:v>-21.07247436944456</c:v>
                </c:pt>
                <c:pt idx="14">
                  <c:v>-18.046782727412747</c:v>
                </c:pt>
                <c:pt idx="15">
                  <c:v>-19.507820865249666</c:v>
                </c:pt>
                <c:pt idx="16">
                  <c:v>-20.527700709362865</c:v>
                </c:pt>
                <c:pt idx="17">
                  <c:v>-15.189746874741958</c:v>
                </c:pt>
                <c:pt idx="18">
                  <c:v>-15.062856450801146</c:v>
                </c:pt>
                <c:pt idx="19">
                  <c:v>-11.946196894889992</c:v>
                </c:pt>
                <c:pt idx="20">
                  <c:v>-11.427450845189819</c:v>
                </c:pt>
                <c:pt idx="21">
                  <c:v>-9.8815899584841613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86-43F6-B06E-389C5B85F77C}"/>
            </c:ext>
          </c:extLst>
        </c:ser>
        <c:ser>
          <c:idx val="1"/>
          <c:order val="1"/>
          <c:tx>
            <c:v>FM1-43</c:v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Normalized'!$AD$10:$AD$31</c:f>
                <c:numCache>
                  <c:formatCode>General</c:formatCode>
                  <c:ptCount val="22"/>
                  <c:pt idx="0">
                    <c:v>0.52252163939811391</c:v>
                  </c:pt>
                  <c:pt idx="1">
                    <c:v>2.5174682230878878</c:v>
                  </c:pt>
                  <c:pt idx="2">
                    <c:v>3.5565105758490274</c:v>
                  </c:pt>
                  <c:pt idx="3">
                    <c:v>2.6516487844051926</c:v>
                  </c:pt>
                  <c:pt idx="4">
                    <c:v>2.7743454010251778</c:v>
                  </c:pt>
                  <c:pt idx="5">
                    <c:v>6.5125709491620194</c:v>
                  </c:pt>
                  <c:pt idx="6">
                    <c:v>8.9591137074228229</c:v>
                  </c:pt>
                  <c:pt idx="7">
                    <c:v>12.32523348592764</c:v>
                  </c:pt>
                  <c:pt idx="8">
                    <c:v>10.93941793740751</c:v>
                  </c:pt>
                  <c:pt idx="9">
                    <c:v>10.76839518706111</c:v>
                  </c:pt>
                  <c:pt idx="10">
                    <c:v>10.886787235253161</c:v>
                  </c:pt>
                  <c:pt idx="11">
                    <c:v>9.8212542987637317</c:v>
                  </c:pt>
                  <c:pt idx="12">
                    <c:v>9.6073074333443422</c:v>
                  </c:pt>
                  <c:pt idx="13">
                    <c:v>8.7713339638536851</c:v>
                  </c:pt>
                  <c:pt idx="14">
                    <c:v>6.8895108329105419</c:v>
                  </c:pt>
                  <c:pt idx="15">
                    <c:v>4.9597918579371747</c:v>
                  </c:pt>
                  <c:pt idx="16">
                    <c:v>3.634930791413939</c:v>
                  </c:pt>
                  <c:pt idx="17">
                    <c:v>4.7041922461465697</c:v>
                  </c:pt>
                  <c:pt idx="18">
                    <c:v>6.0033412427713593</c:v>
                  </c:pt>
                  <c:pt idx="19">
                    <c:v>9.0989457547600452</c:v>
                  </c:pt>
                  <c:pt idx="20">
                    <c:v>6.9531528028201803</c:v>
                  </c:pt>
                  <c:pt idx="21">
                    <c:v>1.1182870179584854</c:v>
                  </c:pt>
                </c:numCache>
              </c:numRef>
            </c:plus>
            <c:minus>
              <c:numRef>
                <c:f>'Shake Normalized'!$AD$10:$AD$31</c:f>
                <c:numCache>
                  <c:formatCode>General</c:formatCode>
                  <c:ptCount val="22"/>
                  <c:pt idx="0">
                    <c:v>0.52252163939811391</c:v>
                  </c:pt>
                  <c:pt idx="1">
                    <c:v>2.5174682230878878</c:v>
                  </c:pt>
                  <c:pt idx="2">
                    <c:v>3.5565105758490274</c:v>
                  </c:pt>
                  <c:pt idx="3">
                    <c:v>2.6516487844051926</c:v>
                  </c:pt>
                  <c:pt idx="4">
                    <c:v>2.7743454010251778</c:v>
                  </c:pt>
                  <c:pt idx="5">
                    <c:v>6.5125709491620194</c:v>
                  </c:pt>
                  <c:pt idx="6">
                    <c:v>8.9591137074228229</c:v>
                  </c:pt>
                  <c:pt idx="7">
                    <c:v>12.32523348592764</c:v>
                  </c:pt>
                  <c:pt idx="8">
                    <c:v>10.93941793740751</c:v>
                  </c:pt>
                  <c:pt idx="9">
                    <c:v>10.76839518706111</c:v>
                  </c:pt>
                  <c:pt idx="10">
                    <c:v>10.886787235253161</c:v>
                  </c:pt>
                  <c:pt idx="11">
                    <c:v>9.8212542987637317</c:v>
                  </c:pt>
                  <c:pt idx="12">
                    <c:v>9.6073074333443422</c:v>
                  </c:pt>
                  <c:pt idx="13">
                    <c:v>8.7713339638536851</c:v>
                  </c:pt>
                  <c:pt idx="14">
                    <c:v>6.8895108329105419</c:v>
                  </c:pt>
                  <c:pt idx="15">
                    <c:v>4.9597918579371747</c:v>
                  </c:pt>
                  <c:pt idx="16">
                    <c:v>3.634930791413939</c:v>
                  </c:pt>
                  <c:pt idx="17">
                    <c:v>4.7041922461465697</c:v>
                  </c:pt>
                  <c:pt idx="18">
                    <c:v>6.0033412427713593</c:v>
                  </c:pt>
                  <c:pt idx="19">
                    <c:v>9.0989457547600452</c:v>
                  </c:pt>
                  <c:pt idx="20">
                    <c:v>6.9531528028201803</c:v>
                  </c:pt>
                  <c:pt idx="21">
                    <c:v>1.1182870179584854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Normalized'!$AA$10:$AA$31</c:f>
              <c:numCache>
                <c:formatCode>General</c:formatCode>
                <c:ptCount val="22"/>
                <c:pt idx="0">
                  <c:v>0.64726362349734612</c:v>
                </c:pt>
                <c:pt idx="1">
                  <c:v>-3.5417637645133393</c:v>
                </c:pt>
                <c:pt idx="2">
                  <c:v>-5.5194087546094819</c:v>
                </c:pt>
                <c:pt idx="3">
                  <c:v>-3.5536071438326835</c:v>
                </c:pt>
                <c:pt idx="4">
                  <c:v>1.1772770086864366</c:v>
                </c:pt>
                <c:pt idx="5">
                  <c:v>14.618131582919784</c:v>
                </c:pt>
                <c:pt idx="6">
                  <c:v>25.385471168400024</c:v>
                </c:pt>
                <c:pt idx="7">
                  <c:v>41.559082667435312</c:v>
                </c:pt>
                <c:pt idx="8">
                  <c:v>42.523943960897604</c:v>
                </c:pt>
                <c:pt idx="9">
                  <c:v>43.944007029987091</c:v>
                </c:pt>
                <c:pt idx="10">
                  <c:v>41.043697229314269</c:v>
                </c:pt>
                <c:pt idx="11">
                  <c:v>23.733094933019455</c:v>
                </c:pt>
                <c:pt idx="12">
                  <c:v>2.3195284827790257</c:v>
                </c:pt>
                <c:pt idx="13">
                  <c:v>-10.761963410302524</c:v>
                </c:pt>
                <c:pt idx="14">
                  <c:v>-11.346946955357893</c:v>
                </c:pt>
                <c:pt idx="15">
                  <c:v>-18.293114252278485</c:v>
                </c:pt>
                <c:pt idx="16">
                  <c:v>-14.689372010100614</c:v>
                </c:pt>
                <c:pt idx="17">
                  <c:v>-16.241606627731368</c:v>
                </c:pt>
                <c:pt idx="18">
                  <c:v>-16.471358166234062</c:v>
                </c:pt>
                <c:pt idx="19">
                  <c:v>-13.508988369200019</c:v>
                </c:pt>
                <c:pt idx="20">
                  <c:v>-8.5516798686957571</c:v>
                </c:pt>
                <c:pt idx="21">
                  <c:v>-0.5591435089792427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D86-43F6-B06E-389C5B85F77C}"/>
            </c:ext>
          </c:extLst>
        </c:ser>
        <c:ser>
          <c:idx val="2"/>
          <c:order val="2"/>
          <c:tx>
            <c:v>Neomycin sulfate</c:v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'Shake Normalized'!$AE$10:$AE$31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8.3334985942014086</c:v>
                  </c:pt>
                  <c:pt idx="2">
                    <c:v>8.4184728204196659</c:v>
                  </c:pt>
                  <c:pt idx="3">
                    <c:v>8.5398786940950409</c:v>
                  </c:pt>
                  <c:pt idx="4">
                    <c:v>7.6002422941209833</c:v>
                  </c:pt>
                  <c:pt idx="5">
                    <c:v>6.9741671626201365</c:v>
                  </c:pt>
                  <c:pt idx="6">
                    <c:v>11.158407030156226</c:v>
                  </c:pt>
                  <c:pt idx="7">
                    <c:v>15.765799662559427</c:v>
                  </c:pt>
                  <c:pt idx="8">
                    <c:v>14.55423913452028</c:v>
                  </c:pt>
                  <c:pt idx="9">
                    <c:v>11.683211069246571</c:v>
                  </c:pt>
                  <c:pt idx="10">
                    <c:v>5.6471283520383118</c:v>
                  </c:pt>
                  <c:pt idx="11">
                    <c:v>3.0423651023141014</c:v>
                  </c:pt>
                  <c:pt idx="12">
                    <c:v>3.9233753981686252</c:v>
                  </c:pt>
                  <c:pt idx="13">
                    <c:v>3.5997013405639895</c:v>
                  </c:pt>
                  <c:pt idx="14">
                    <c:v>4.3098843727619611</c:v>
                  </c:pt>
                  <c:pt idx="15">
                    <c:v>4.399766160132196</c:v>
                  </c:pt>
                  <c:pt idx="16">
                    <c:v>8.277311340321825</c:v>
                  </c:pt>
                  <c:pt idx="17">
                    <c:v>8.7499419626823478</c:v>
                  </c:pt>
                  <c:pt idx="18">
                    <c:v>8.7133455681166954</c:v>
                  </c:pt>
                  <c:pt idx="19">
                    <c:v>5.4567162889219594</c:v>
                  </c:pt>
                  <c:pt idx="20">
                    <c:v>2.6633265504125667</c:v>
                  </c:pt>
                  <c:pt idx="21">
                    <c:v>0.97348810267632324</c:v>
                  </c:pt>
                </c:numCache>
              </c:numRef>
            </c:plus>
            <c:minus>
              <c:numRef>
                <c:f>'Shake Normalized'!$AE$10:$AE$31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8.3334985942014086</c:v>
                  </c:pt>
                  <c:pt idx="2">
                    <c:v>8.4184728204196659</c:v>
                  </c:pt>
                  <c:pt idx="3">
                    <c:v>8.5398786940950409</c:v>
                  </c:pt>
                  <c:pt idx="4">
                    <c:v>7.6002422941209833</c:v>
                  </c:pt>
                  <c:pt idx="5">
                    <c:v>6.9741671626201365</c:v>
                  </c:pt>
                  <c:pt idx="6">
                    <c:v>11.158407030156226</c:v>
                  </c:pt>
                  <c:pt idx="7">
                    <c:v>15.765799662559427</c:v>
                  </c:pt>
                  <c:pt idx="8">
                    <c:v>14.55423913452028</c:v>
                  </c:pt>
                  <c:pt idx="9">
                    <c:v>11.683211069246571</c:v>
                  </c:pt>
                  <c:pt idx="10">
                    <c:v>5.6471283520383118</c:v>
                  </c:pt>
                  <c:pt idx="11">
                    <c:v>3.0423651023141014</c:v>
                  </c:pt>
                  <c:pt idx="12">
                    <c:v>3.9233753981686252</c:v>
                  </c:pt>
                  <c:pt idx="13">
                    <c:v>3.5997013405639895</c:v>
                  </c:pt>
                  <c:pt idx="14">
                    <c:v>4.3098843727619611</c:v>
                  </c:pt>
                  <c:pt idx="15">
                    <c:v>4.399766160132196</c:v>
                  </c:pt>
                  <c:pt idx="16">
                    <c:v>8.277311340321825</c:v>
                  </c:pt>
                  <c:pt idx="17">
                    <c:v>8.7499419626823478</c:v>
                  </c:pt>
                  <c:pt idx="18">
                    <c:v>8.7133455681166954</c:v>
                  </c:pt>
                  <c:pt idx="19">
                    <c:v>5.4567162889219594</c:v>
                  </c:pt>
                  <c:pt idx="20">
                    <c:v>2.6633265504125667</c:v>
                  </c:pt>
                  <c:pt idx="21">
                    <c:v>0.97348810267632324</c:v>
                  </c:pt>
                </c:numCache>
              </c:numRef>
            </c:minus>
          </c:errBars>
          <c:xVal>
            <c:numRef>
              <c:f>'Shake Normalized'!$Y$10:$Y$31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Normalized'!$AB$10:$AB$31</c:f>
              <c:numCache>
                <c:formatCode>General</c:formatCode>
                <c:ptCount val="22"/>
                <c:pt idx="0">
                  <c:v>0</c:v>
                </c:pt>
                <c:pt idx="1">
                  <c:v>1.171498872834096</c:v>
                </c:pt>
                <c:pt idx="2">
                  <c:v>4.0096884117804423</c:v>
                </c:pt>
                <c:pt idx="3">
                  <c:v>17.876317046796061</c:v>
                </c:pt>
                <c:pt idx="4">
                  <c:v>23.875321652954248</c:v>
                </c:pt>
                <c:pt idx="5">
                  <c:v>31.665149622016873</c:v>
                </c:pt>
                <c:pt idx="6">
                  <c:v>33.184443840298528</c:v>
                </c:pt>
                <c:pt idx="7">
                  <c:v>31.033337987111345</c:v>
                </c:pt>
                <c:pt idx="8">
                  <c:v>15.59587962619333</c:v>
                </c:pt>
                <c:pt idx="9">
                  <c:v>-8.3204886318276188</c:v>
                </c:pt>
                <c:pt idx="10">
                  <c:v>-24.557746474792516</c:v>
                </c:pt>
                <c:pt idx="11">
                  <c:v>-31.860128658453306</c:v>
                </c:pt>
                <c:pt idx="12">
                  <c:v>-35.532356351617508</c:v>
                </c:pt>
                <c:pt idx="13">
                  <c:v>-36.722021689469528</c:v>
                </c:pt>
                <c:pt idx="14">
                  <c:v>-35.926821881888827</c:v>
                </c:pt>
                <c:pt idx="15">
                  <c:v>-41.743114702852026</c:v>
                </c:pt>
                <c:pt idx="16">
                  <c:v>-33.061629767539898</c:v>
                </c:pt>
                <c:pt idx="17">
                  <c:v>-14.372950775798035</c:v>
                </c:pt>
                <c:pt idx="18">
                  <c:v>-14.098437559231122</c:v>
                </c:pt>
                <c:pt idx="19">
                  <c:v>-6.1492901837585308</c:v>
                </c:pt>
                <c:pt idx="20">
                  <c:v>-1.6309477667294217</c:v>
                </c:pt>
                <c:pt idx="21">
                  <c:v>-0.48674405133816168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D86-43F6-B06E-389C5B85F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482184"/>
        <c:axId val="2105487704"/>
      </c:scatterChart>
      <c:valAx>
        <c:axId val="2105482184"/>
        <c:scaling>
          <c:orientation val="minMax"/>
          <c:max val="25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Time (s)</a:t>
                </a:r>
              </a:p>
            </c:rich>
          </c:tx>
          <c:layout>
            <c:manualLayout>
              <c:xMode val="edge"/>
              <c:yMode val="edge"/>
              <c:x val="0.47750289485873099"/>
              <c:y val="0.934341831806340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487704"/>
        <c:crossesAt val="-100"/>
        <c:crossBetween val="midCat"/>
        <c:majorUnit val="1000"/>
      </c:valAx>
      <c:valAx>
        <c:axId val="2105487704"/>
        <c:scaling>
          <c:orientation val="minMax"/>
          <c:max val="150"/>
          <c:min val="-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Amplitude (% change</a:t>
                </a:r>
                <a:r>
                  <a:rPr lang="en-US" sz="1400" baseline="0"/>
                  <a:t> from starting canal diameter)</a:t>
                </a:r>
                <a:endParaRPr 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482184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5717485467690795"/>
          <c:y val="7.0411684650529799E-2"/>
          <c:w val="0.28578827646544203"/>
          <c:h val="0.127694906192281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90466553830301"/>
          <c:y val="9.1666393263342097E-2"/>
          <c:w val="0.70817812201045005"/>
          <c:h val="0.705605314960629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 w="31750"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'Shake Amplitude'!$D$24:$D$26</c:f>
                <c:numCache>
                  <c:formatCode>General</c:formatCode>
                  <c:ptCount val="3"/>
                  <c:pt idx="0">
                    <c:v>10.744482713125826</c:v>
                  </c:pt>
                  <c:pt idx="1">
                    <c:v>9.772974141344335</c:v>
                  </c:pt>
                  <c:pt idx="2">
                    <c:v>8.4117980864055308</c:v>
                  </c:pt>
                </c:numCache>
              </c:numRef>
            </c:plus>
            <c:minus>
              <c:numRef>
                <c:f>'Shake Amplitude'!$D$24:$D$26</c:f>
                <c:numCache>
                  <c:formatCode>General</c:formatCode>
                  <c:ptCount val="3"/>
                  <c:pt idx="0">
                    <c:v>10.744482713125826</c:v>
                  </c:pt>
                  <c:pt idx="1">
                    <c:v>9.772974141344335</c:v>
                  </c:pt>
                  <c:pt idx="2">
                    <c:v>8.4117980864055308</c:v>
                  </c:pt>
                </c:numCache>
              </c:numRef>
            </c:minus>
          </c:errBars>
          <c:cat>
            <c:strRef>
              <c:f>'Shake Amplitude'!$B$24:$B$26</c:f>
              <c:strCache>
                <c:ptCount val="3"/>
                <c:pt idx="0">
                  <c:v>Control</c:v>
                </c:pt>
                <c:pt idx="1">
                  <c:v>Neomycin</c:v>
                </c:pt>
                <c:pt idx="2">
                  <c:v>FM1-43</c:v>
                </c:pt>
              </c:strCache>
            </c:strRef>
          </c:cat>
          <c:val>
            <c:numRef>
              <c:f>'Shake Amplitude'!$C$24:$C$26</c:f>
              <c:numCache>
                <c:formatCode>General</c:formatCode>
                <c:ptCount val="3"/>
                <c:pt idx="0">
                  <c:v>130.83170234039781</c:v>
                </c:pt>
                <c:pt idx="1">
                  <c:v>64.446924577451099</c:v>
                </c:pt>
                <c:pt idx="2">
                  <c:v>75.189588800838692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7-4F68-813B-8A39900CB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5511160"/>
        <c:axId val="2105516632"/>
      </c:barChart>
      <c:catAx>
        <c:axId val="2105511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Treatment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05516632"/>
        <c:crosses val="autoZero"/>
        <c:auto val="1"/>
        <c:lblAlgn val="ctr"/>
        <c:lblOffset val="100"/>
        <c:noMultiLvlLbl val="0"/>
      </c:catAx>
      <c:valAx>
        <c:axId val="2105516632"/>
        <c:scaling>
          <c:orientation val="minMax"/>
        </c:scaling>
        <c:delete val="0"/>
        <c:axPos val="l"/>
        <c:title>
          <c:tx>
            <c:rich>
              <a:bodyPr anchor="b" anchorCtr="0"/>
              <a:lstStyle/>
              <a:p>
                <a:pPr>
                  <a:defRPr sz="1800"/>
                </a:pPr>
                <a:r>
                  <a:rPr lang="en-US" sz="1800"/>
                  <a:t>Greatest % change from starting canal diameter</a:t>
                </a:r>
              </a:p>
            </c:rich>
          </c:tx>
          <c:layout>
            <c:manualLayout>
              <c:xMode val="edge"/>
              <c:yMode val="edge"/>
              <c:x val="3.3182905291044201E-2"/>
              <c:y val="0.1312587489063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05511160"/>
        <c:crosses val="autoZero"/>
        <c:crossBetween val="between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</c:spPr>
  <c:printSettings>
    <c:headerFooter/>
    <c:pageMargins b="1" l="0.75" r="0.75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51006124234406E-2"/>
          <c:y val="6.0185185185185203E-2"/>
          <c:w val="0.84886723534558195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'Chloral hydrate raw data'!$A$7</c:f>
              <c:strCache>
                <c:ptCount val="1"/>
                <c:pt idx="0">
                  <c:v>20 hr Chloral hydrate</c:v>
                </c:pt>
              </c:strCache>
            </c:strRef>
          </c:tx>
          <c:marker>
            <c:symbol val="none"/>
          </c:marker>
          <c:xVal>
            <c:numRef>
              <c:f>'Chloral hydrate raw data'!$D$7:$D$24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'Chloral hydrate raw data'!$F$7:$F$24</c:f>
              <c:numCache>
                <c:formatCode>General</c:formatCode>
                <c:ptCount val="18"/>
                <c:pt idx="0">
                  <c:v>0</c:v>
                </c:pt>
                <c:pt idx="1">
                  <c:v>-15.363711174478023</c:v>
                </c:pt>
                <c:pt idx="2">
                  <c:v>-16.506229307408184</c:v>
                </c:pt>
                <c:pt idx="3">
                  <c:v>-6.7154039002545352</c:v>
                </c:pt>
                <c:pt idx="4">
                  <c:v>-11.205098271869552</c:v>
                </c:pt>
                <c:pt idx="5">
                  <c:v>-5.6915392417660193</c:v>
                </c:pt>
                <c:pt idx="6">
                  <c:v>0</c:v>
                </c:pt>
                <c:pt idx="7">
                  <c:v>-15.363711174478023</c:v>
                </c:pt>
                <c:pt idx="8">
                  <c:v>23.451285093678841</c:v>
                </c:pt>
                <c:pt idx="9">
                  <c:v>-11.205098271869552</c:v>
                </c:pt>
                <c:pt idx="10">
                  <c:v>-19.13957093372629</c:v>
                </c:pt>
                <c:pt idx="11">
                  <c:v>-20.942338238952786</c:v>
                </c:pt>
                <c:pt idx="12">
                  <c:v>-24.999521558570802</c:v>
                </c:pt>
                <c:pt idx="13">
                  <c:v>-26.293227183128231</c:v>
                </c:pt>
                <c:pt idx="14">
                  <c:v>-16.506229307408184</c:v>
                </c:pt>
                <c:pt idx="15">
                  <c:v>-30.662354314584807</c:v>
                </c:pt>
                <c:pt idx="16">
                  <c:v>-24.999521558570802</c:v>
                </c:pt>
                <c:pt idx="17">
                  <c:v>-26.293227183128231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792-435D-A526-FC55C19CFD27}"/>
            </c:ext>
          </c:extLst>
        </c:ser>
        <c:ser>
          <c:idx val="1"/>
          <c:order val="1"/>
          <c:tx>
            <c:strRef>
              <c:f>'Chloral hydrate raw data'!$G$4:$J$4</c:f>
              <c:strCache>
                <c:ptCount val="1"/>
                <c:pt idx="0">
                  <c:v>24 hr Washout</c:v>
                </c:pt>
              </c:strCache>
            </c:strRef>
          </c:tx>
          <c:marker>
            <c:symbol val="none"/>
          </c:marker>
          <c:xVal>
            <c:numRef>
              <c:f>'Chloral hydrate raw data'!$H$7:$H$26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'Chloral hydrate raw data'!$J$7:$J$26</c:f>
              <c:numCache>
                <c:formatCode>General</c:formatCode>
                <c:ptCount val="20"/>
                <c:pt idx="0">
                  <c:v>0</c:v>
                </c:pt>
                <c:pt idx="1">
                  <c:v>-3.4874571878182103</c:v>
                </c:pt>
                <c:pt idx="2">
                  <c:v>-6.9170600759048462</c:v>
                </c:pt>
                <c:pt idx="3">
                  <c:v>-5.7912154031287688</c:v>
                </c:pt>
                <c:pt idx="4">
                  <c:v>-5.7912154031287688</c:v>
                </c:pt>
                <c:pt idx="5">
                  <c:v>-11.565074516338058</c:v>
                </c:pt>
                <c:pt idx="6">
                  <c:v>-6.9170600759048462</c:v>
                </c:pt>
                <c:pt idx="7">
                  <c:v>-11.565074516338058</c:v>
                </c:pt>
                <c:pt idx="8">
                  <c:v>-13.676756456539863</c:v>
                </c:pt>
                <c:pt idx="9">
                  <c:v>-9.9891233916504785</c:v>
                </c:pt>
                <c:pt idx="10">
                  <c:v>-15.113857261871711</c:v>
                </c:pt>
                <c:pt idx="11">
                  <c:v>-2.2216051096917488</c:v>
                </c:pt>
                <c:pt idx="12">
                  <c:v>-13.676756456539863</c:v>
                </c:pt>
                <c:pt idx="13">
                  <c:v>-11.565074516338058</c:v>
                </c:pt>
                <c:pt idx="14">
                  <c:v>-5.7912154031287688</c:v>
                </c:pt>
                <c:pt idx="15">
                  <c:v>-12.764972692770538</c:v>
                </c:pt>
                <c:pt idx="16">
                  <c:v>-2.2216051096917488</c:v>
                </c:pt>
                <c:pt idx="17">
                  <c:v>-12.764972692770538</c:v>
                </c:pt>
                <c:pt idx="18">
                  <c:v>-9.3087568268073735</c:v>
                </c:pt>
                <c:pt idx="19">
                  <c:v>-6.9170600759048462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792-435D-A526-FC55C19CFD27}"/>
            </c:ext>
          </c:extLst>
        </c:ser>
        <c:ser>
          <c:idx val="2"/>
          <c:order val="2"/>
          <c:tx>
            <c:strRef>
              <c:f>'Chloral hydrate raw data'!$K$4:$N$4</c:f>
              <c:strCache>
                <c:ptCount val="1"/>
                <c:pt idx="0">
                  <c:v>72 hr Washout</c:v>
                </c:pt>
              </c:strCache>
            </c:strRef>
          </c:tx>
          <c:marker>
            <c:symbol val="none"/>
          </c:marker>
          <c:xVal>
            <c:numRef>
              <c:f>'Chloral hydrate raw data'!$L$7:$L$27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'Chloral hydrate raw data'!$N$7:$N$27</c:f>
              <c:numCache>
                <c:formatCode>General</c:formatCode>
                <c:ptCount val="21"/>
                <c:pt idx="0">
                  <c:v>0</c:v>
                </c:pt>
                <c:pt idx="1">
                  <c:v>-6.6873474925866265</c:v>
                </c:pt>
                <c:pt idx="2">
                  <c:v>-0.57173182768166519</c:v>
                </c:pt>
                <c:pt idx="3">
                  <c:v>-9.7265535239470786</c:v>
                </c:pt>
                <c:pt idx="4">
                  <c:v>-7.6819967392136927</c:v>
                </c:pt>
                <c:pt idx="5">
                  <c:v>-8.2799899331429287</c:v>
                </c:pt>
                <c:pt idx="6">
                  <c:v>-5.8070446114959147</c:v>
                </c:pt>
                <c:pt idx="7">
                  <c:v>-15.597610215671464</c:v>
                </c:pt>
                <c:pt idx="8">
                  <c:v>-18.342470100340293</c:v>
                </c:pt>
                <c:pt idx="9">
                  <c:v>-38.518858943636545</c:v>
                </c:pt>
                <c:pt idx="10">
                  <c:v>-52.261213056275913</c:v>
                </c:pt>
                <c:pt idx="11">
                  <c:v>-40.236242873868846</c:v>
                </c:pt>
                <c:pt idx="12">
                  <c:v>-34.58621934806159</c:v>
                </c:pt>
                <c:pt idx="13">
                  <c:v>-30.621847268270798</c:v>
                </c:pt>
                <c:pt idx="14">
                  <c:v>-28.611758526737351</c:v>
                </c:pt>
                <c:pt idx="15">
                  <c:v>-28.611758526737351</c:v>
                </c:pt>
                <c:pt idx="16">
                  <c:v>-36.074910547221215</c:v>
                </c:pt>
                <c:pt idx="17">
                  <c:v>-43.933624396809236</c:v>
                </c:pt>
                <c:pt idx="18">
                  <c:v>-52.261213056275913</c:v>
                </c:pt>
                <c:pt idx="19">
                  <c:v>-56.390812898707722</c:v>
                </c:pt>
                <c:pt idx="20">
                  <c:v>-60.305944916784291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792-435D-A526-FC55C19CFD27}"/>
            </c:ext>
          </c:extLst>
        </c:ser>
        <c:ser>
          <c:idx val="3"/>
          <c:order val="3"/>
          <c:tx>
            <c:strRef>
              <c:f>'Chloral hydrate raw data'!$O$4:$R$4</c:f>
              <c:strCache>
                <c:ptCount val="1"/>
                <c:pt idx="0">
                  <c:v> 120 hr Washout</c:v>
                </c:pt>
              </c:strCache>
            </c:strRef>
          </c:tx>
          <c:marker>
            <c:symbol val="none"/>
          </c:marker>
          <c:xVal>
            <c:numRef>
              <c:f>'Chloral hydrate raw data'!$P$7:$P$25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'Chloral hydrate raw data'!$R$7:$R$25</c:f>
              <c:numCache>
                <c:formatCode>General</c:formatCode>
                <c:ptCount val="19"/>
                <c:pt idx="0">
                  <c:v>0</c:v>
                </c:pt>
                <c:pt idx="1">
                  <c:v>-12.590330074136503</c:v>
                </c:pt>
                <c:pt idx="2">
                  <c:v>19.962434391840887</c:v>
                </c:pt>
                <c:pt idx="3">
                  <c:v>69.560154709451652</c:v>
                </c:pt>
                <c:pt idx="4">
                  <c:v>89.535462051129016</c:v>
                </c:pt>
                <c:pt idx="5">
                  <c:v>171.11076003066103</c:v>
                </c:pt>
                <c:pt idx="6">
                  <c:v>201.04680487533716</c:v>
                </c:pt>
                <c:pt idx="7">
                  <c:v>230.4609101175534</c:v>
                </c:pt>
                <c:pt idx="8">
                  <c:v>222.72017132725966</c:v>
                </c:pt>
                <c:pt idx="9">
                  <c:v>209.03973645560882</c:v>
                </c:pt>
                <c:pt idx="10">
                  <c:v>189.3540704852517</c:v>
                </c:pt>
                <c:pt idx="11">
                  <c:v>174.33250829427561</c:v>
                </c:pt>
                <c:pt idx="12">
                  <c:v>102.51198062035915</c:v>
                </c:pt>
                <c:pt idx="13">
                  <c:v>99.4259834641108</c:v>
                </c:pt>
                <c:pt idx="14">
                  <c:v>59.155300437095136</c:v>
                </c:pt>
                <c:pt idx="15">
                  <c:v>69.930544584291482</c:v>
                </c:pt>
                <c:pt idx="16">
                  <c:v>34.43163000801632</c:v>
                </c:pt>
                <c:pt idx="17">
                  <c:v>5.9999648919549786</c:v>
                </c:pt>
                <c:pt idx="18">
                  <c:v>1.3393719170747831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792-435D-A526-FC55C19CF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736536"/>
        <c:axId val="2104733400"/>
      </c:scatterChart>
      <c:valAx>
        <c:axId val="210473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733400"/>
        <c:crosses val="autoZero"/>
        <c:crossBetween val="midCat"/>
      </c:valAx>
      <c:valAx>
        <c:axId val="2104733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47365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60979877515298"/>
          <c:y val="0.10571376494604801"/>
          <c:w val="0.32783464566929099"/>
          <c:h val="0.371905803441236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51006124234406E-2"/>
          <c:y val="6.0185185185185203E-2"/>
          <c:w val="0.84886723534558195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'Chloral hydrate raw data'!$A$7</c:f>
              <c:strCache>
                <c:ptCount val="1"/>
                <c:pt idx="0">
                  <c:v>20 hr Chloral hydrate</c:v>
                </c:pt>
              </c:strCache>
            </c:strRef>
          </c:tx>
          <c:marker>
            <c:symbol val="none"/>
          </c:marker>
          <c:xVal>
            <c:numRef>
              <c:f>'Chloral hydrate raw data'!$D$28:$D$45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'Chloral hydrate raw data'!$F$28:$F$45</c:f>
              <c:numCache>
                <c:formatCode>General</c:formatCode>
                <c:ptCount val="18"/>
                <c:pt idx="0">
                  <c:v>0</c:v>
                </c:pt>
                <c:pt idx="1">
                  <c:v>-0.2556388020372502</c:v>
                </c:pt>
                <c:pt idx="2">
                  <c:v>-7.3800955695829114</c:v>
                </c:pt>
                <c:pt idx="3">
                  <c:v>-14.207618036300717</c:v>
                </c:pt>
                <c:pt idx="4">
                  <c:v>-35.8779226397656</c:v>
                </c:pt>
                <c:pt idx="5">
                  <c:v>-14.504552337128596</c:v>
                </c:pt>
                <c:pt idx="6">
                  <c:v>-35.8779226397656</c:v>
                </c:pt>
                <c:pt idx="7">
                  <c:v>-28.39753800169116</c:v>
                </c:pt>
                <c:pt idx="8">
                  <c:v>-43.002379407311274</c:v>
                </c:pt>
                <c:pt idx="9">
                  <c:v>-27.343519556368356</c:v>
                </c:pt>
                <c:pt idx="10">
                  <c:v>-21.306510923642652</c:v>
                </c:pt>
                <c:pt idx="11">
                  <c:v>14.217450297917523</c:v>
                </c:pt>
                <c:pt idx="12">
                  <c:v>-0.2556388020372502</c:v>
                </c:pt>
                <c:pt idx="13">
                  <c:v>-7.3800955695829114</c:v>
                </c:pt>
                <c:pt idx="14">
                  <c:v>-14.504552337128596</c:v>
                </c:pt>
                <c:pt idx="15">
                  <c:v>-28.75346587221993</c:v>
                </c:pt>
                <c:pt idx="16">
                  <c:v>-21.306510923642652</c:v>
                </c:pt>
                <c:pt idx="17">
                  <c:v>-21.306510923642652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5AD-4230-94D5-C9D0BE2B37E1}"/>
            </c:ext>
          </c:extLst>
        </c:ser>
        <c:ser>
          <c:idx val="1"/>
          <c:order val="1"/>
          <c:tx>
            <c:strRef>
              <c:f>'Chloral hydrate raw data'!$G$4:$J$4</c:f>
              <c:strCache>
                <c:ptCount val="1"/>
                <c:pt idx="0">
                  <c:v>24 hr Washout</c:v>
                </c:pt>
              </c:strCache>
            </c:strRef>
          </c:tx>
          <c:marker>
            <c:symbol val="none"/>
          </c:marker>
          <c:xVal>
            <c:numRef>
              <c:f>'Chloral hydrate raw data'!$H$28:$H$45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'Chloral hydrate raw data'!$J$28:$J$45</c:f>
              <c:numCache>
                <c:formatCode>General</c:formatCode>
                <c:ptCount val="18"/>
                <c:pt idx="0">
                  <c:v>0</c:v>
                </c:pt>
                <c:pt idx="1">
                  <c:v>6.6096583632833328</c:v>
                </c:pt>
                <c:pt idx="2">
                  <c:v>0.51224852315445712</c:v>
                </c:pt>
                <c:pt idx="3">
                  <c:v>3.6063948444664762</c:v>
                </c:pt>
                <c:pt idx="4">
                  <c:v>3.2759119263022995</c:v>
                </c:pt>
                <c:pt idx="5">
                  <c:v>13.434130623373397</c:v>
                </c:pt>
                <c:pt idx="6">
                  <c:v>4.5069607964638214</c:v>
                </c:pt>
                <c:pt idx="7">
                  <c:v>11.232288181104622</c:v>
                </c:pt>
                <c:pt idx="8">
                  <c:v>20.08509935142726</c:v>
                </c:pt>
                <c:pt idx="9">
                  <c:v>20.440368488453764</c:v>
                </c:pt>
                <c:pt idx="10">
                  <c:v>13.434130623373397</c:v>
                </c:pt>
                <c:pt idx="11">
                  <c:v>23.79477010782005</c:v>
                </c:pt>
                <c:pt idx="12">
                  <c:v>9.7657702317511585</c:v>
                </c:pt>
                <c:pt idx="13">
                  <c:v>23.79477010782005</c:v>
                </c:pt>
                <c:pt idx="14">
                  <c:v>20.08509935142726</c:v>
                </c:pt>
                <c:pt idx="15">
                  <c:v>12.8309992977238</c:v>
                </c:pt>
                <c:pt idx="16">
                  <c:v>16.404345850373868</c:v>
                </c:pt>
                <c:pt idx="17">
                  <c:v>16.404345850373868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5AD-4230-94D5-C9D0BE2B37E1}"/>
            </c:ext>
          </c:extLst>
        </c:ser>
        <c:ser>
          <c:idx val="2"/>
          <c:order val="2"/>
          <c:tx>
            <c:strRef>
              <c:f>'Chloral hydrate raw data'!$K$4:$N$4</c:f>
              <c:strCache>
                <c:ptCount val="1"/>
                <c:pt idx="0">
                  <c:v>72 hr Washout</c:v>
                </c:pt>
              </c:strCache>
            </c:strRef>
          </c:tx>
          <c:marker>
            <c:symbol val="none"/>
          </c:marker>
          <c:xVal>
            <c:numRef>
              <c:f>'Chloral hydrate raw data'!$L$28:$L$47</c:f>
              <c:numCache>
                <c:formatCode>General</c:formatCode>
                <c:ptCount val="20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</c:numCache>
            </c:numRef>
          </c:xVal>
          <c:yVal>
            <c:numRef>
              <c:f>'Chloral hydrate raw data'!$N$28:$N$47</c:f>
              <c:numCache>
                <c:formatCode>General</c:formatCode>
                <c:ptCount val="20"/>
                <c:pt idx="0">
                  <c:v>0</c:v>
                </c:pt>
                <c:pt idx="1">
                  <c:v>-12.781534103887804</c:v>
                </c:pt>
                <c:pt idx="2">
                  <c:v>-13.003106583215306</c:v>
                </c:pt>
                <c:pt idx="3">
                  <c:v>-13.003106583215306</c:v>
                </c:pt>
                <c:pt idx="4">
                  <c:v>-10.242016537987119</c:v>
                </c:pt>
                <c:pt idx="5">
                  <c:v>-31.942413997898477</c:v>
                </c:pt>
                <c:pt idx="6">
                  <c:v>-27.732536890675675</c:v>
                </c:pt>
                <c:pt idx="7">
                  <c:v>-34.245511444104338</c:v>
                </c:pt>
                <c:pt idx="8">
                  <c:v>-42.512791813239524</c:v>
                </c:pt>
                <c:pt idx="9">
                  <c:v>-35.229453149984003</c:v>
                </c:pt>
                <c:pt idx="10">
                  <c:v>-22.253757595139113</c:v>
                </c:pt>
                <c:pt idx="11">
                  <c:v>-29.653593128968879</c:v>
                </c:pt>
                <c:pt idx="12">
                  <c:v>-20.161953492621855</c:v>
                </c:pt>
                <c:pt idx="13">
                  <c:v>-18.385376216364378</c:v>
                </c:pt>
                <c:pt idx="14">
                  <c:v>-22.005916213623276</c:v>
                </c:pt>
                <c:pt idx="15">
                  <c:v>-32.447233770386951</c:v>
                </c:pt>
                <c:pt idx="16">
                  <c:v>-36.971195577687425</c:v>
                </c:pt>
                <c:pt idx="17">
                  <c:v>-35.827356206313674</c:v>
                </c:pt>
                <c:pt idx="18">
                  <c:v>-23.111494357896667</c:v>
                </c:pt>
                <c:pt idx="19">
                  <c:v>-29.2892548768788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5AD-4230-94D5-C9D0BE2B37E1}"/>
            </c:ext>
          </c:extLst>
        </c:ser>
        <c:ser>
          <c:idx val="3"/>
          <c:order val="3"/>
          <c:tx>
            <c:strRef>
              <c:f>'Chloral hydrate raw data'!$O$4:$R$4</c:f>
              <c:strCache>
                <c:ptCount val="1"/>
                <c:pt idx="0">
                  <c:v> 120 hr Washout</c:v>
                </c:pt>
              </c:strCache>
            </c:strRef>
          </c:tx>
          <c:marker>
            <c:symbol val="none"/>
          </c:marker>
          <c:xVal>
            <c:numRef>
              <c:f>'Chloral hydrate raw data'!$P$28:$P$46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'Chloral hydrate raw data'!$R$28:$R$46</c:f>
              <c:numCache>
                <c:formatCode>General</c:formatCode>
                <c:ptCount val="19"/>
                <c:pt idx="0">
                  <c:v>0</c:v>
                </c:pt>
                <c:pt idx="1">
                  <c:v>8.6785076054400001</c:v>
                </c:pt>
                <c:pt idx="2">
                  <c:v>35.685999781862733</c:v>
                </c:pt>
                <c:pt idx="3">
                  <c:v>40.306315074124718</c:v>
                </c:pt>
                <c:pt idx="4">
                  <c:v>34.686343767566342</c:v>
                </c:pt>
                <c:pt idx="5">
                  <c:v>11.573440947722569</c:v>
                </c:pt>
                <c:pt idx="6">
                  <c:v>-2.1129951086910959</c:v>
                </c:pt>
                <c:pt idx="7">
                  <c:v>-5.1207725415509557</c:v>
                </c:pt>
                <c:pt idx="8">
                  <c:v>-3.0019045062127159</c:v>
                </c:pt>
                <c:pt idx="9">
                  <c:v>-17.617940951917522</c:v>
                </c:pt>
                <c:pt idx="10">
                  <c:v>-13.594566703861876</c:v>
                </c:pt>
                <c:pt idx="11">
                  <c:v>8.2418135597486462</c:v>
                </c:pt>
                <c:pt idx="12">
                  <c:v>9.7360538966868369</c:v>
                </c:pt>
                <c:pt idx="13">
                  <c:v>7.3096962018944334</c:v>
                </c:pt>
                <c:pt idx="14">
                  <c:v>9.2288847312294031E-2</c:v>
                </c:pt>
                <c:pt idx="15">
                  <c:v>-7.5748168905370399</c:v>
                </c:pt>
                <c:pt idx="16">
                  <c:v>-20.210418571872037</c:v>
                </c:pt>
                <c:pt idx="17">
                  <c:v>-30.069384433388425</c:v>
                </c:pt>
                <c:pt idx="18">
                  <c:v>-29.036588333011725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5AD-4230-94D5-C9D0BE2B3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693128"/>
        <c:axId val="2104689992"/>
      </c:scatterChart>
      <c:valAx>
        <c:axId val="210469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689992"/>
        <c:crosses val="autoZero"/>
        <c:crossBetween val="midCat"/>
      </c:valAx>
      <c:valAx>
        <c:axId val="2104689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46931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60979877515298"/>
          <c:y val="0.10571376494604801"/>
          <c:w val="0.32783464566929099"/>
          <c:h val="0.371905803441236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FM)'!$D$103:$D$118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FM)'!$H$103:$H$118</c:f>
              <c:numCache>
                <c:formatCode>General</c:formatCode>
                <c:ptCount val="16"/>
                <c:pt idx="0">
                  <c:v>0</c:v>
                </c:pt>
                <c:pt idx="1">
                  <c:v>5.0551598553113752</c:v>
                </c:pt>
                <c:pt idx="2">
                  <c:v>-11.654780791598963</c:v>
                </c:pt>
                <c:pt idx="3">
                  <c:v>-15.536121764261534</c:v>
                </c:pt>
                <c:pt idx="4">
                  <c:v>10.431526665455305</c:v>
                </c:pt>
                <c:pt idx="5">
                  <c:v>0</c:v>
                </c:pt>
                <c:pt idx="6">
                  <c:v>-0.61162706307182901</c:v>
                </c:pt>
                <c:pt idx="7">
                  <c:v>71.257903399817252</c:v>
                </c:pt>
                <c:pt idx="8">
                  <c:v>76.690449036618105</c:v>
                </c:pt>
                <c:pt idx="9">
                  <c:v>93.334037073140493</c:v>
                </c:pt>
                <c:pt idx="10">
                  <c:v>82.295662261814769</c:v>
                </c:pt>
                <c:pt idx="11">
                  <c:v>49.184775134422985</c:v>
                </c:pt>
                <c:pt idx="12">
                  <c:v>54.998041174938209</c:v>
                </c:pt>
                <c:pt idx="13">
                  <c:v>27.116234629542046</c:v>
                </c:pt>
                <c:pt idx="14">
                  <c:v>17.130326063396705</c:v>
                </c:pt>
                <c:pt idx="15">
                  <c:v>-5.9709384487146249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20-442A-8E9C-D28C449C4394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FM)'!$D$103:$D$118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FM)'!$I$103:$I$118</c:f>
              <c:numCache>
                <c:formatCode>General</c:formatCode>
                <c:ptCount val="16"/>
                <c:pt idx="0">
                  <c:v>0</c:v>
                </c:pt>
                <c:pt idx="1">
                  <c:v>4.7645426731675489</c:v>
                </c:pt>
                <c:pt idx="2">
                  <c:v>9.0982929973090432</c:v>
                </c:pt>
                <c:pt idx="3">
                  <c:v>-5.0032152935890695</c:v>
                </c:pt>
                <c:pt idx="4">
                  <c:v>23.564929458263428</c:v>
                </c:pt>
                <c:pt idx="5">
                  <c:v>20.162483935405362</c:v>
                </c:pt>
                <c:pt idx="6">
                  <c:v>14.551079474268636</c:v>
                </c:pt>
                <c:pt idx="7">
                  <c:v>39.686050565122287</c:v>
                </c:pt>
                <c:pt idx="8">
                  <c:v>76.275835145201128</c:v>
                </c:pt>
                <c:pt idx="9">
                  <c:v>85.971403359293163</c:v>
                </c:pt>
                <c:pt idx="10">
                  <c:v>66.601610401403534</c:v>
                </c:pt>
                <c:pt idx="11">
                  <c:v>41.421349739404477</c:v>
                </c:pt>
                <c:pt idx="12">
                  <c:v>20.162483935405362</c:v>
                </c:pt>
                <c:pt idx="13">
                  <c:v>-6.2957443190938989</c:v>
                </c:pt>
                <c:pt idx="14">
                  <c:v>-18.549736364922996</c:v>
                </c:pt>
                <c:pt idx="15">
                  <c:v>-24.453214866149743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20-442A-8E9C-D28C449C4394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FM)'!$D$103:$D$118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FM)'!$J$103:$J$118</c:f>
              <c:numCache>
                <c:formatCode>General</c:formatCode>
                <c:ptCount val="16"/>
                <c:pt idx="0">
                  <c:v>0</c:v>
                </c:pt>
                <c:pt idx="1">
                  <c:v>-4.4840912161599356</c:v>
                </c:pt>
                <c:pt idx="2">
                  <c:v>-15.600428936285571</c:v>
                </c:pt>
                <c:pt idx="3">
                  <c:v>-9.6430224461185219</c:v>
                </c:pt>
                <c:pt idx="4">
                  <c:v>0.68260636880972392</c:v>
                </c:pt>
                <c:pt idx="5">
                  <c:v>17.041148298655706</c:v>
                </c:pt>
                <c:pt idx="6">
                  <c:v>-5.203892089949635</c:v>
                </c:pt>
                <c:pt idx="7">
                  <c:v>34.571875942765004</c:v>
                </c:pt>
                <c:pt idx="8">
                  <c:v>79.878199919787988</c:v>
                </c:pt>
                <c:pt idx="9">
                  <c:v>79.191493257223527</c:v>
                </c:pt>
                <c:pt idx="10">
                  <c:v>64.358452805405335</c:v>
                </c:pt>
                <c:pt idx="11">
                  <c:v>34.571875942765004</c:v>
                </c:pt>
                <c:pt idx="12">
                  <c:v>39.6669251655102</c:v>
                </c:pt>
                <c:pt idx="13">
                  <c:v>9.2941273115583876</c:v>
                </c:pt>
                <c:pt idx="14">
                  <c:v>-12.258162752333579</c:v>
                </c:pt>
                <c:pt idx="15">
                  <c:v>-4.4840912161599356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20-442A-8E9C-D28C449C4394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FM)'!$D$103:$D$118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FM)'!$K$103:$K$118</c:f>
              <c:numCache>
                <c:formatCode>General</c:formatCode>
                <c:ptCount val="16"/>
                <c:pt idx="0">
                  <c:v>0</c:v>
                </c:pt>
                <c:pt idx="1">
                  <c:v>1.7785371041063296</c:v>
                </c:pt>
                <c:pt idx="2">
                  <c:v>-6.0523055768584966</c:v>
                </c:pt>
                <c:pt idx="3">
                  <c:v>-10.060786501323042</c:v>
                </c:pt>
                <c:pt idx="4">
                  <c:v>11.559687497509485</c:v>
                </c:pt>
                <c:pt idx="5">
                  <c:v>12.401210744687022</c:v>
                </c:pt>
                <c:pt idx="6">
                  <c:v>2.9118534404157241</c:v>
                </c:pt>
                <c:pt idx="7">
                  <c:v>48.50527663590151</c:v>
                </c:pt>
                <c:pt idx="8">
                  <c:v>77.614828033869074</c:v>
                </c:pt>
                <c:pt idx="9">
                  <c:v>86.165644563219075</c:v>
                </c:pt>
                <c:pt idx="10">
                  <c:v>71.085241822874551</c:v>
                </c:pt>
                <c:pt idx="11">
                  <c:v>41.726000272197489</c:v>
                </c:pt>
                <c:pt idx="12">
                  <c:v>38.275816758617928</c:v>
                </c:pt>
                <c:pt idx="13">
                  <c:v>10.038205874002179</c:v>
                </c:pt>
                <c:pt idx="14">
                  <c:v>-4.5591910179532897</c:v>
                </c:pt>
                <c:pt idx="15">
                  <c:v>-11.636081510341436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420-442A-8E9C-D28C449C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385704"/>
        <c:axId val="2103388840"/>
      </c:scatterChart>
      <c:valAx>
        <c:axId val="2103385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3388840"/>
        <c:crosses val="autoZero"/>
        <c:crossBetween val="midCat"/>
      </c:valAx>
      <c:valAx>
        <c:axId val="2103388840"/>
        <c:scaling>
          <c:orientation val="minMax"/>
          <c:max val="2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385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51006124234406E-2"/>
          <c:y val="6.0185185185185203E-2"/>
          <c:w val="0.84886723534558195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'Chloral hydrate raw data'!$A$7</c:f>
              <c:strCache>
                <c:ptCount val="1"/>
                <c:pt idx="0">
                  <c:v>20 hr Chloral hydrate</c:v>
                </c:pt>
              </c:strCache>
            </c:strRef>
          </c:tx>
          <c:marker>
            <c:symbol val="none"/>
          </c:marker>
          <c:xVal>
            <c:numRef>
              <c:f>'Chloral hydrate raw data'!$D$48:$D$66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'Chloral hydrate raw data'!$F$48:$F$66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-21.691657346501614</c:v>
                </c:pt>
                <c:pt idx="3">
                  <c:v>-29.960381400109949</c:v>
                </c:pt>
                <c:pt idx="4">
                  <c:v>-43.364358425113267</c:v>
                </c:pt>
                <c:pt idx="5">
                  <c:v>-29.960381400109949</c:v>
                </c:pt>
                <c:pt idx="6">
                  <c:v>-15.047485451064402</c:v>
                </c:pt>
                <c:pt idx="7">
                  <c:v>-21.691657346501614</c:v>
                </c:pt>
                <c:pt idx="8">
                  <c:v>-29.960381400109949</c:v>
                </c:pt>
                <c:pt idx="9">
                  <c:v>-28.296021079369893</c:v>
                </c:pt>
                <c:pt idx="10">
                  <c:v>-26.028851439728552</c:v>
                </c:pt>
                <c:pt idx="11">
                  <c:v>-8.3691922734252078</c:v>
                </c:pt>
                <c:pt idx="12">
                  <c:v>-38.570318275737883</c:v>
                </c:pt>
                <c:pt idx="13">
                  <c:v>-38.570318275737883</c:v>
                </c:pt>
                <c:pt idx="14">
                  <c:v>-38.570318275737883</c:v>
                </c:pt>
                <c:pt idx="15">
                  <c:v>-35.207476352055814</c:v>
                </c:pt>
                <c:pt idx="16">
                  <c:v>-41.318977119784662</c:v>
                </c:pt>
                <c:pt idx="17">
                  <c:v>-29.289329516804731</c:v>
                </c:pt>
                <c:pt idx="18">
                  <c:v>-46.359448751729758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025-49D1-B34A-E2F8881BEE54}"/>
            </c:ext>
          </c:extLst>
        </c:ser>
        <c:ser>
          <c:idx val="1"/>
          <c:order val="1"/>
          <c:tx>
            <c:strRef>
              <c:f>'Chloral hydrate raw data'!$G$4:$J$4</c:f>
              <c:strCache>
                <c:ptCount val="1"/>
                <c:pt idx="0">
                  <c:v>24 hr Washout</c:v>
                </c:pt>
              </c:strCache>
            </c:strRef>
          </c:tx>
          <c:marker>
            <c:symbol val="none"/>
          </c:marker>
          <c:xVal>
            <c:numRef>
              <c:f>'Chloral hydrate raw data'!$H$48:$H$69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raw data'!$J$48:$J$69</c:f>
              <c:numCache>
                <c:formatCode>General</c:formatCode>
                <c:ptCount val="22"/>
                <c:pt idx="0">
                  <c:v>0</c:v>
                </c:pt>
                <c:pt idx="1">
                  <c:v>4.6434994945582897</c:v>
                </c:pt>
                <c:pt idx="2">
                  <c:v>-0.1129038610494959</c:v>
                </c:pt>
                <c:pt idx="3">
                  <c:v>0</c:v>
                </c:pt>
                <c:pt idx="4">
                  <c:v>4.6434994945582897</c:v>
                </c:pt>
                <c:pt idx="5">
                  <c:v>4.7511520132333729</c:v>
                </c:pt>
                <c:pt idx="6">
                  <c:v>9.3999028501660753</c:v>
                </c:pt>
                <c:pt idx="7">
                  <c:v>14.552782555040622</c:v>
                </c:pt>
                <c:pt idx="8">
                  <c:v>9.8134460621496231</c:v>
                </c:pt>
                <c:pt idx="9">
                  <c:v>10.3267647792467</c:v>
                </c:pt>
                <c:pt idx="10">
                  <c:v>18.912709561381625</c:v>
                </c:pt>
                <c:pt idx="11">
                  <c:v>5.6123721626340606</c:v>
                </c:pt>
                <c:pt idx="12">
                  <c:v>-6.5497367764634884</c:v>
                </c:pt>
                <c:pt idx="13">
                  <c:v>0.3387115831484433</c:v>
                </c:pt>
                <c:pt idx="14">
                  <c:v>16.60737025902246</c:v>
                </c:pt>
                <c:pt idx="15">
                  <c:v>15.731708918092169</c:v>
                </c:pt>
                <c:pt idx="16">
                  <c:v>9.50361686206036</c:v>
                </c:pt>
                <c:pt idx="17">
                  <c:v>4.7511520132333729</c:v>
                </c:pt>
                <c:pt idx="18">
                  <c:v>0.3387115831484433</c:v>
                </c:pt>
                <c:pt idx="19">
                  <c:v>19.008546559714333</c:v>
                </c:pt>
                <c:pt idx="20">
                  <c:v>19.293431883525216</c:v>
                </c:pt>
                <c:pt idx="21">
                  <c:v>14.552782555040622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025-49D1-B34A-E2F8881BEE54}"/>
            </c:ext>
          </c:extLst>
        </c:ser>
        <c:ser>
          <c:idx val="2"/>
          <c:order val="2"/>
          <c:tx>
            <c:strRef>
              <c:f>'Chloral hydrate raw data'!$K$4:$N$4</c:f>
              <c:strCache>
                <c:ptCount val="1"/>
                <c:pt idx="0">
                  <c:v>72 hr Washout</c:v>
                </c:pt>
              </c:strCache>
            </c:strRef>
          </c:tx>
          <c:marker>
            <c:symbol val="none"/>
          </c:marker>
          <c:xVal>
            <c:numRef>
              <c:f>'Chloral hydrate raw data'!$L$48:$L$64</c:f>
              <c:numCache>
                <c:formatCode>General</c:formatCode>
                <c:ptCount val="17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</c:numCache>
            </c:numRef>
          </c:xVal>
          <c:yVal>
            <c:numRef>
              <c:f>'Chloral hydrate raw data'!$N$48:$N$64</c:f>
              <c:numCache>
                <c:formatCode>General</c:formatCode>
                <c:ptCount val="17"/>
                <c:pt idx="0">
                  <c:v>0</c:v>
                </c:pt>
                <c:pt idx="1">
                  <c:v>-0.82769372497608629</c:v>
                </c:pt>
                <c:pt idx="2">
                  <c:v>-3.5233674662509373</c:v>
                </c:pt>
                <c:pt idx="3">
                  <c:v>-69.668709917443223</c:v>
                </c:pt>
                <c:pt idx="4">
                  <c:v>8.9593593877334001</c:v>
                </c:pt>
                <c:pt idx="5">
                  <c:v>44.350352549339163</c:v>
                </c:pt>
                <c:pt idx="6">
                  <c:v>39.803706197073296</c:v>
                </c:pt>
                <c:pt idx="7">
                  <c:v>42.420012046912078</c:v>
                </c:pt>
                <c:pt idx="8">
                  <c:v>43.984693335223035</c:v>
                </c:pt>
                <c:pt idx="9">
                  <c:v>48.403784147680959</c:v>
                </c:pt>
                <c:pt idx="10">
                  <c:v>38.952627289799089</c:v>
                </c:pt>
                <c:pt idx="11">
                  <c:v>11.854870141374052</c:v>
                </c:pt>
                <c:pt idx="12">
                  <c:v>-20.367076497891802</c:v>
                </c:pt>
                <c:pt idx="13">
                  <c:v>-58.521064380115504</c:v>
                </c:pt>
                <c:pt idx="14">
                  <c:v>-50.413492541544123</c:v>
                </c:pt>
                <c:pt idx="15">
                  <c:v>-44.874038904439651</c:v>
                </c:pt>
                <c:pt idx="16">
                  <c:v>-35.607837579279312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025-49D1-B34A-E2F8881BEE54}"/>
            </c:ext>
          </c:extLst>
        </c:ser>
        <c:ser>
          <c:idx val="3"/>
          <c:order val="3"/>
          <c:tx>
            <c:strRef>
              <c:f>'Chloral hydrate raw data'!$O$4:$R$4</c:f>
              <c:strCache>
                <c:ptCount val="1"/>
                <c:pt idx="0">
                  <c:v> 120 hr Washout</c:v>
                </c:pt>
              </c:strCache>
            </c:strRef>
          </c:tx>
          <c:marker>
            <c:symbol val="none"/>
          </c:marker>
          <c:xVal>
            <c:numRef>
              <c:f>'Chloral hydrate raw data'!$P$48:$P$66</c:f>
              <c:numCache>
                <c:formatCode>General</c:formatCode>
                <c:ptCount val="19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</c:numCache>
            </c:numRef>
          </c:xVal>
          <c:yVal>
            <c:numRef>
              <c:f>'Chloral hydrate raw data'!$R$48:$R$66</c:f>
              <c:numCache>
                <c:formatCode>General</c:formatCode>
                <c:ptCount val="19"/>
                <c:pt idx="0">
                  <c:v>0</c:v>
                </c:pt>
                <c:pt idx="1">
                  <c:v>13.117097714487279</c:v>
                </c:pt>
                <c:pt idx="2">
                  <c:v>11.167016332163659</c:v>
                </c:pt>
                <c:pt idx="3">
                  <c:v>14.332572114640762</c:v>
                </c:pt>
                <c:pt idx="4">
                  <c:v>60.332460716783331</c:v>
                </c:pt>
                <c:pt idx="5">
                  <c:v>52.340902198869934</c:v>
                </c:pt>
                <c:pt idx="6">
                  <c:v>45.331501457455303</c:v>
                </c:pt>
                <c:pt idx="7">
                  <c:v>0.50190923550126332</c:v>
                </c:pt>
                <c:pt idx="8">
                  <c:v>2.261995383177684</c:v>
                </c:pt>
                <c:pt idx="9">
                  <c:v>-2.2366214267590112</c:v>
                </c:pt>
                <c:pt idx="10">
                  <c:v>-22.845843931601706</c:v>
                </c:pt>
                <c:pt idx="11">
                  <c:v>-23.631817703595061</c:v>
                </c:pt>
                <c:pt idx="12">
                  <c:v>-14.323907836839279</c:v>
                </c:pt>
                <c:pt idx="13">
                  <c:v>-16.583427712073661</c:v>
                </c:pt>
                <c:pt idx="14">
                  <c:v>-10.309871706800832</c:v>
                </c:pt>
                <c:pt idx="15">
                  <c:v>0</c:v>
                </c:pt>
                <c:pt idx="16">
                  <c:v>-9.6117784667941635</c:v>
                </c:pt>
                <c:pt idx="17">
                  <c:v>-17.309989293428142</c:v>
                </c:pt>
                <c:pt idx="18">
                  <c:v>-25.464312458612604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025-49D1-B34A-E2F8881BE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651960"/>
        <c:axId val="2104648824"/>
      </c:scatterChart>
      <c:valAx>
        <c:axId val="210465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648824"/>
        <c:crosses val="autoZero"/>
        <c:crossBetween val="midCat"/>
      </c:valAx>
      <c:valAx>
        <c:axId val="2104648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46519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60979877515298"/>
          <c:y val="0.10571376494604801"/>
          <c:w val="0.32783464566929099"/>
          <c:h val="0.371905803441236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51006124234406E-2"/>
          <c:y val="6.0185185185185203E-2"/>
          <c:w val="0.84886723534558195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'Chloral hydrate raw data'!$A$7</c:f>
              <c:strCache>
                <c:ptCount val="1"/>
                <c:pt idx="0">
                  <c:v>20 hr Chloral hydrate</c:v>
                </c:pt>
              </c:strCache>
            </c:strRef>
          </c:tx>
          <c:marker>
            <c:symbol val="none"/>
          </c:marker>
          <c:xVal>
            <c:numRef>
              <c:f>'Chloral hydrate raw data'!$D$70:$D$91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raw data'!$F$70:$F$91</c:f>
              <c:numCache>
                <c:formatCode>General</c:formatCode>
                <c:ptCount val="22"/>
                <c:pt idx="0">
                  <c:v>0</c:v>
                </c:pt>
                <c:pt idx="1">
                  <c:v>-4.7799008600601711</c:v>
                </c:pt>
                <c:pt idx="2">
                  <c:v>-13.547430411388383</c:v>
                </c:pt>
                <c:pt idx="3">
                  <c:v>-4.6807609202220046</c:v>
                </c:pt>
                <c:pt idx="4">
                  <c:v>-9.7080879549209733</c:v>
                </c:pt>
                <c:pt idx="5">
                  <c:v>-11.393466932169638</c:v>
                </c:pt>
                <c:pt idx="6">
                  <c:v>-6.7804940049993601</c:v>
                </c:pt>
                <c:pt idx="7">
                  <c:v>-10.494428674321066</c:v>
                </c:pt>
                <c:pt idx="8">
                  <c:v>-9.7080879549209733</c:v>
                </c:pt>
                <c:pt idx="9">
                  <c:v>-11.606999110282601</c:v>
                </c:pt>
                <c:pt idx="10">
                  <c:v>-8.7217726560183113</c:v>
                </c:pt>
                <c:pt idx="11">
                  <c:v>-24.052027284667211</c:v>
                </c:pt>
                <c:pt idx="12">
                  <c:v>-19.415328559928824</c:v>
                </c:pt>
                <c:pt idx="13">
                  <c:v>-18.427318561199847</c:v>
                </c:pt>
                <c:pt idx="14">
                  <c:v>-21.72944117273229</c:v>
                </c:pt>
                <c:pt idx="15">
                  <c:v>-16.486039910180917</c:v>
                </c:pt>
                <c:pt idx="16">
                  <c:v>-18.081599796636016</c:v>
                </c:pt>
                <c:pt idx="17">
                  <c:v>-12.087446511036736</c:v>
                </c:pt>
                <c:pt idx="18">
                  <c:v>-18.081599796636016</c:v>
                </c:pt>
                <c:pt idx="19">
                  <c:v>-17.336779222980127</c:v>
                </c:pt>
                <c:pt idx="20">
                  <c:v>-21.070202940304195</c:v>
                </c:pt>
                <c:pt idx="21">
                  <c:v>-18.081599796636016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9A-48FF-B613-C5C6CBF80963}"/>
            </c:ext>
          </c:extLst>
        </c:ser>
        <c:ser>
          <c:idx val="1"/>
          <c:order val="1"/>
          <c:tx>
            <c:strRef>
              <c:f>'Chloral hydrate raw data'!$G$4:$J$4</c:f>
              <c:strCache>
                <c:ptCount val="1"/>
                <c:pt idx="0">
                  <c:v>24 hr Washout</c:v>
                </c:pt>
              </c:strCache>
            </c:strRef>
          </c:tx>
          <c:marker>
            <c:symbol val="none"/>
          </c:marker>
          <c:xVal>
            <c:numRef>
              <c:f>'Chloral hydrate raw data'!$H$70:$H$82</c:f>
              <c:numCache>
                <c:formatCode>General</c:formatCode>
                <c:ptCount val="13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</c:numCache>
            </c:numRef>
          </c:xVal>
          <c:yVal>
            <c:numRef>
              <c:f>'Chloral hydrate raw data'!$J$70:$J$82</c:f>
              <c:numCache>
                <c:formatCode>General</c:formatCode>
                <c:ptCount val="13"/>
                <c:pt idx="0">
                  <c:v>0</c:v>
                </c:pt>
                <c:pt idx="1">
                  <c:v>3.8963290426039077</c:v>
                </c:pt>
                <c:pt idx="2">
                  <c:v>11.281584536037803</c:v>
                </c:pt>
                <c:pt idx="3">
                  <c:v>22.642627024371919</c:v>
                </c:pt>
                <c:pt idx="4">
                  <c:v>11.281584536037803</c:v>
                </c:pt>
                <c:pt idx="5">
                  <c:v>15.271818431355566</c:v>
                </c:pt>
                <c:pt idx="6">
                  <c:v>12.018376457331081</c:v>
                </c:pt>
                <c:pt idx="7">
                  <c:v>4.6851298054002566</c:v>
                </c:pt>
                <c:pt idx="8">
                  <c:v>-2.6380040162383045</c:v>
                </c:pt>
                <c:pt idx="9">
                  <c:v>-3.9122206330631792</c:v>
                </c:pt>
                <c:pt idx="10">
                  <c:v>-3.9122206330631792</c:v>
                </c:pt>
                <c:pt idx="11">
                  <c:v>-28.807119432525742</c:v>
                </c:pt>
                <c:pt idx="12">
                  <c:v>-12.885190482382002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9A-48FF-B613-C5C6CBF80963}"/>
            </c:ext>
          </c:extLst>
        </c:ser>
        <c:ser>
          <c:idx val="2"/>
          <c:order val="2"/>
          <c:tx>
            <c:strRef>
              <c:f>'Chloral hydrate raw data'!$K$4:$N$4</c:f>
              <c:strCache>
                <c:ptCount val="1"/>
                <c:pt idx="0">
                  <c:v>72 hr Washout</c:v>
                </c:pt>
              </c:strCache>
            </c:strRef>
          </c:tx>
          <c:marker>
            <c:symbol val="none"/>
          </c:marker>
          <c:xVal>
            <c:numRef>
              <c:f>'Chloral hydrate raw data'!$L$70:$L$87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'Chloral hydrate raw data'!$N$70:$N$87</c:f>
              <c:numCache>
                <c:formatCode>General</c:formatCode>
                <c:ptCount val="18"/>
                <c:pt idx="0">
                  <c:v>0</c:v>
                </c:pt>
                <c:pt idx="1">
                  <c:v>5.7736399638713243</c:v>
                </c:pt>
                <c:pt idx="2">
                  <c:v>-4.30070173000765</c:v>
                </c:pt>
                <c:pt idx="3">
                  <c:v>2.7348363787952579</c:v>
                </c:pt>
                <c:pt idx="4">
                  <c:v>-21.147432779823529</c:v>
                </c:pt>
                <c:pt idx="5">
                  <c:v>-35.208087264642543</c:v>
                </c:pt>
                <c:pt idx="6">
                  <c:v>-31.929583825470708</c:v>
                </c:pt>
                <c:pt idx="7">
                  <c:v>-36.286736608073376</c:v>
                </c:pt>
                <c:pt idx="8">
                  <c:v>-33.84718265823664</c:v>
                </c:pt>
                <c:pt idx="9">
                  <c:v>-19.777843396095328</c:v>
                </c:pt>
                <c:pt idx="10">
                  <c:v>-33.623115403321059</c:v>
                </c:pt>
                <c:pt idx="11">
                  <c:v>-33.623115403321059</c:v>
                </c:pt>
                <c:pt idx="12">
                  <c:v>-45.864309039116236</c:v>
                </c:pt>
                <c:pt idx="13">
                  <c:v>-49.262662405335931</c:v>
                </c:pt>
                <c:pt idx="14">
                  <c:v>-82.415062877787818</c:v>
                </c:pt>
                <c:pt idx="15">
                  <c:v>-32.659973598276949</c:v>
                </c:pt>
                <c:pt idx="16">
                  <c:v>-29.289411519488652</c:v>
                </c:pt>
                <c:pt idx="17">
                  <c:v>-37.06836656708122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9A-48FF-B613-C5C6CBF80963}"/>
            </c:ext>
          </c:extLst>
        </c:ser>
        <c:ser>
          <c:idx val="3"/>
          <c:order val="3"/>
          <c:tx>
            <c:strRef>
              <c:f>'Chloral hydrate raw data'!$O$4:$R$4</c:f>
              <c:strCache>
                <c:ptCount val="1"/>
                <c:pt idx="0">
                  <c:v> 120 hr Washout</c:v>
                </c:pt>
              </c:strCache>
            </c:strRef>
          </c:tx>
          <c:marker>
            <c:symbol val="none"/>
          </c:marker>
          <c:xVal>
            <c:numRef>
              <c:f>'Chloral hydrate raw data'!$P$70:$P$84</c:f>
              <c:numCache>
                <c:formatCode>General</c:formatCode>
                <c:ptCount val="15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</c:numCache>
            </c:numRef>
          </c:xVal>
          <c:yVal>
            <c:numRef>
              <c:f>'Chloral hydrate raw data'!$R$70:$R$84</c:f>
              <c:numCache>
                <c:formatCode>General</c:formatCode>
                <c:ptCount val="15"/>
                <c:pt idx="0">
                  <c:v>0</c:v>
                </c:pt>
                <c:pt idx="1">
                  <c:v>18.847917972239635</c:v>
                </c:pt>
                <c:pt idx="2">
                  <c:v>21.853624714996212</c:v>
                </c:pt>
                <c:pt idx="3">
                  <c:v>35.350138001840037</c:v>
                </c:pt>
                <c:pt idx="4">
                  <c:v>53.413045507273438</c:v>
                </c:pt>
                <c:pt idx="5">
                  <c:v>66.82189095854612</c:v>
                </c:pt>
                <c:pt idx="6">
                  <c:v>49.405325404338726</c:v>
                </c:pt>
                <c:pt idx="7">
                  <c:v>48.051974026320352</c:v>
                </c:pt>
                <c:pt idx="8">
                  <c:v>34.788797183962458</c:v>
                </c:pt>
                <c:pt idx="9">
                  <c:v>19.337924505660098</c:v>
                </c:pt>
                <c:pt idx="10">
                  <c:v>-6.7630901745356571</c:v>
                </c:pt>
                <c:pt idx="11">
                  <c:v>-9.5584607794770413</c:v>
                </c:pt>
                <c:pt idx="12">
                  <c:v>-16.886891825224325</c:v>
                </c:pt>
                <c:pt idx="13">
                  <c:v>-27.537033827117696</c:v>
                </c:pt>
                <c:pt idx="14">
                  <c:v>-40.00186669155589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9A-48FF-B613-C5C6CBF80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611880"/>
        <c:axId val="2104608744"/>
      </c:scatterChart>
      <c:valAx>
        <c:axId val="2104611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608744"/>
        <c:crosses val="autoZero"/>
        <c:crossBetween val="midCat"/>
      </c:valAx>
      <c:valAx>
        <c:axId val="2104608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46118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60979877515298"/>
          <c:y val="0.10571376494604801"/>
          <c:w val="0.32783464566929099"/>
          <c:h val="0.371905803441236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51006124234406E-2"/>
          <c:y val="6.0185185185185203E-2"/>
          <c:w val="0.84886723534558195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'Chloral hydrate raw data'!$A$7</c:f>
              <c:strCache>
                <c:ptCount val="1"/>
                <c:pt idx="0">
                  <c:v>20 hr Chloral hydrate</c:v>
                </c:pt>
              </c:strCache>
            </c:strRef>
          </c:tx>
          <c:marker>
            <c:symbol val="none"/>
          </c:marker>
          <c:xVal>
            <c:numRef>
              <c:f>'Chloral hydrate raw data'!$D$92:$D$112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'Chloral hydrate raw data'!$F$92:$F$112</c:f>
              <c:numCache>
                <c:formatCode>General</c:formatCode>
                <c:ptCount val="21"/>
                <c:pt idx="0">
                  <c:v>0</c:v>
                </c:pt>
                <c:pt idx="1">
                  <c:v>8.4646818447168712</c:v>
                </c:pt>
                <c:pt idx="2">
                  <c:v>11.802655410361185</c:v>
                </c:pt>
                <c:pt idx="3">
                  <c:v>23.668178484290571</c:v>
                </c:pt>
                <c:pt idx="4">
                  <c:v>12.85044980316432</c:v>
                </c:pt>
                <c:pt idx="5">
                  <c:v>9.8118460640352012</c:v>
                </c:pt>
                <c:pt idx="6">
                  <c:v>8.4646818447168712</c:v>
                </c:pt>
                <c:pt idx="7">
                  <c:v>-2.2318020566707064</c:v>
                </c:pt>
                <c:pt idx="8">
                  <c:v>8.4646818447168712</c:v>
                </c:pt>
                <c:pt idx="9">
                  <c:v>29.363689433741968</c:v>
                </c:pt>
                <c:pt idx="10">
                  <c:v>33.944047779424302</c:v>
                </c:pt>
                <c:pt idx="11">
                  <c:v>16.820093702755699</c:v>
                </c:pt>
                <c:pt idx="12">
                  <c:v>14.016495277440999</c:v>
                </c:pt>
                <c:pt idx="13">
                  <c:v>26.140973251306001</c:v>
                </c:pt>
                <c:pt idx="14">
                  <c:v>23.787926414896642</c:v>
                </c:pt>
                <c:pt idx="15">
                  <c:v>11.802655410361185</c:v>
                </c:pt>
                <c:pt idx="16">
                  <c:v>21.267232475638775</c:v>
                </c:pt>
                <c:pt idx="17">
                  <c:v>4.3184097474815442</c:v>
                </c:pt>
                <c:pt idx="18">
                  <c:v>6.825632044546226</c:v>
                </c:pt>
                <c:pt idx="19">
                  <c:v>14.016495277440999</c:v>
                </c:pt>
                <c:pt idx="20">
                  <c:v>1.8935141527085531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02-4DF5-B510-DB1C34B78635}"/>
            </c:ext>
          </c:extLst>
        </c:ser>
        <c:ser>
          <c:idx val="1"/>
          <c:order val="1"/>
          <c:tx>
            <c:strRef>
              <c:f>'Chloral hydrate raw data'!$G$4:$J$4</c:f>
              <c:strCache>
                <c:ptCount val="1"/>
                <c:pt idx="0">
                  <c:v>24 hr Washout</c:v>
                </c:pt>
              </c:strCache>
            </c:strRef>
          </c:tx>
          <c:marker>
            <c:symbol val="none"/>
          </c:marker>
          <c:xVal>
            <c:numRef>
              <c:f>'Chloral hydrate raw data'!$H$92:$H$113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raw data'!$J$92:$J$113</c:f>
              <c:numCache>
                <c:formatCode>General</c:formatCode>
                <c:ptCount val="22"/>
                <c:pt idx="0">
                  <c:v>0</c:v>
                </c:pt>
                <c:pt idx="1">
                  <c:v>-24.156151010022331</c:v>
                </c:pt>
                <c:pt idx="2">
                  <c:v>-24.156151010022331</c:v>
                </c:pt>
                <c:pt idx="3">
                  <c:v>-17.720828789531083</c:v>
                </c:pt>
                <c:pt idx="4">
                  <c:v>-20.038167938931295</c:v>
                </c:pt>
                <c:pt idx="5">
                  <c:v>-38.672950096068973</c:v>
                </c:pt>
                <c:pt idx="6">
                  <c:v>-30.076076232019531</c:v>
                </c:pt>
                <c:pt idx="7">
                  <c:v>-30.552526354053079</c:v>
                </c:pt>
                <c:pt idx="8">
                  <c:v>-29.446435062574661</c:v>
                </c:pt>
                <c:pt idx="9">
                  <c:v>-30.552526354053079</c:v>
                </c:pt>
                <c:pt idx="10">
                  <c:v>-32.163628810302747</c:v>
                </c:pt>
                <c:pt idx="11">
                  <c:v>-34.6549306745599</c:v>
                </c:pt>
                <c:pt idx="12">
                  <c:v>-42.585812951134649</c:v>
                </c:pt>
                <c:pt idx="13">
                  <c:v>-50</c:v>
                </c:pt>
                <c:pt idx="14">
                  <c:v>-46.784286233577411</c:v>
                </c:pt>
                <c:pt idx="15">
                  <c:v>-33.148984784753601</c:v>
                </c:pt>
                <c:pt idx="16">
                  <c:v>-3.4896401308615044</c:v>
                </c:pt>
                <c:pt idx="17">
                  <c:v>-6.6365477488705471</c:v>
                </c:pt>
                <c:pt idx="18">
                  <c:v>-16.784805525263547</c:v>
                </c:pt>
                <c:pt idx="19">
                  <c:v>-15.204860570182277</c:v>
                </c:pt>
                <c:pt idx="20">
                  <c:v>-19.90055564210418</c:v>
                </c:pt>
                <c:pt idx="21">
                  <c:v>-36.024562496754427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02-4DF5-B510-DB1C34B78635}"/>
            </c:ext>
          </c:extLst>
        </c:ser>
        <c:ser>
          <c:idx val="2"/>
          <c:order val="2"/>
          <c:tx>
            <c:strRef>
              <c:f>'Chloral hydrate raw data'!$K$4:$N$4</c:f>
              <c:strCache>
                <c:ptCount val="1"/>
                <c:pt idx="0">
                  <c:v>72 hr Washout</c:v>
                </c:pt>
              </c:strCache>
            </c:strRef>
          </c:tx>
          <c:marker>
            <c:symbol val="none"/>
          </c:marker>
          <c:xVal>
            <c:numRef>
              <c:f>'Chloral hydrate raw data'!$L$92:$L$112</c:f>
              <c:numCache>
                <c:formatCode>General</c:formatCode>
                <c:ptCount val="21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</c:numCache>
            </c:numRef>
          </c:xVal>
          <c:yVal>
            <c:numRef>
              <c:f>'Chloral hydrate raw data'!$N$92:$N$112</c:f>
              <c:numCache>
                <c:formatCode>General</c:formatCode>
                <c:ptCount val="21"/>
                <c:pt idx="0">
                  <c:v>0</c:v>
                </c:pt>
                <c:pt idx="1">
                  <c:v>5.8539453895431359</c:v>
                </c:pt>
                <c:pt idx="2">
                  <c:v>-3.7681943786720629</c:v>
                </c:pt>
                <c:pt idx="3">
                  <c:v>0</c:v>
                </c:pt>
                <c:pt idx="4">
                  <c:v>-5.5583599169446547</c:v>
                </c:pt>
                <c:pt idx="5">
                  <c:v>-9.4988056889795622</c:v>
                </c:pt>
                <c:pt idx="6">
                  <c:v>-5.7087546380378935</c:v>
                </c:pt>
                <c:pt idx="7">
                  <c:v>-3.8420907468216803</c:v>
                </c:pt>
                <c:pt idx="8">
                  <c:v>-3.3810190413247287</c:v>
                </c:pt>
                <c:pt idx="9">
                  <c:v>-15.134184355826619</c:v>
                </c:pt>
                <c:pt idx="10">
                  <c:v>-17.04039841591166</c:v>
                </c:pt>
                <c:pt idx="11">
                  <c:v>-17.04039841591166</c:v>
                </c:pt>
                <c:pt idx="12">
                  <c:v>-13.085381529030348</c:v>
                </c:pt>
                <c:pt idx="13">
                  <c:v>-15.134184355826619</c:v>
                </c:pt>
                <c:pt idx="14">
                  <c:v>-18.925796597644684</c:v>
                </c:pt>
                <c:pt idx="15">
                  <c:v>-11.304062739057352</c:v>
                </c:pt>
                <c:pt idx="16">
                  <c:v>-16.847851541155588</c:v>
                </c:pt>
                <c:pt idx="17">
                  <c:v>-9.4202257482007283</c:v>
                </c:pt>
                <c:pt idx="18">
                  <c:v>-13.269602052445606</c:v>
                </c:pt>
                <c:pt idx="19">
                  <c:v>-13.187379332955185</c:v>
                </c:pt>
                <c:pt idx="20">
                  <c:v>-24.558573279697761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02-4DF5-B510-DB1C34B78635}"/>
            </c:ext>
          </c:extLst>
        </c:ser>
        <c:ser>
          <c:idx val="3"/>
          <c:order val="3"/>
          <c:tx>
            <c:strRef>
              <c:f>'Chloral hydrate raw data'!$O$4:$R$4</c:f>
              <c:strCache>
                <c:ptCount val="1"/>
                <c:pt idx="0">
                  <c:v> 120 hr Washout</c:v>
                </c:pt>
              </c:strCache>
            </c:strRef>
          </c:tx>
          <c:marker>
            <c:symbol val="none"/>
          </c:marker>
          <c:xVal>
            <c:numRef>
              <c:f>'Chloral hydrate raw data'!$P$92:$P$109</c:f>
              <c:numCache>
                <c:formatCode>General</c:formatCode>
                <c:ptCount val="18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</c:numCache>
            </c:numRef>
          </c:xVal>
          <c:yVal>
            <c:numRef>
              <c:f>'Chloral hydrate raw data'!$R$92:$R$109</c:f>
              <c:numCache>
                <c:formatCode>General</c:formatCode>
                <c:ptCount val="18"/>
                <c:pt idx="0">
                  <c:v>0</c:v>
                </c:pt>
                <c:pt idx="1">
                  <c:v>2.5860409850468891</c:v>
                </c:pt>
                <c:pt idx="2">
                  <c:v>-4.5495242956479665</c:v>
                </c:pt>
                <c:pt idx="3">
                  <c:v>24.198164124277245</c:v>
                </c:pt>
                <c:pt idx="4">
                  <c:v>26.987958864334296</c:v>
                </c:pt>
                <c:pt idx="5">
                  <c:v>23.604475051670626</c:v>
                </c:pt>
                <c:pt idx="6">
                  <c:v>21.040190114386604</c:v>
                </c:pt>
                <c:pt idx="7">
                  <c:v>9.2781175998058565</c:v>
                </c:pt>
                <c:pt idx="8">
                  <c:v>1.1195996887211512</c:v>
                </c:pt>
                <c:pt idx="9">
                  <c:v>-16.573087768917315</c:v>
                </c:pt>
                <c:pt idx="10">
                  <c:v>-13.809651317496051</c:v>
                </c:pt>
                <c:pt idx="11">
                  <c:v>-29.338030408260607</c:v>
                </c:pt>
                <c:pt idx="12">
                  <c:v>-28.738902323713255</c:v>
                </c:pt>
                <c:pt idx="13">
                  <c:v>-34.117248362020632</c:v>
                </c:pt>
                <c:pt idx="14">
                  <c:v>-33.509752566795257</c:v>
                </c:pt>
                <c:pt idx="15">
                  <c:v>-34.889169672069421</c:v>
                </c:pt>
                <c:pt idx="16">
                  <c:v>-21.863991230639211</c:v>
                </c:pt>
                <c:pt idx="17">
                  <c:v>-23.153873831658402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02-4DF5-B510-DB1C34B78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71192"/>
        <c:axId val="2104568056"/>
      </c:scatterChart>
      <c:valAx>
        <c:axId val="2104571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4568056"/>
        <c:crosses val="autoZero"/>
        <c:crossBetween val="midCat"/>
      </c:valAx>
      <c:valAx>
        <c:axId val="2104568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45711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60979877515298"/>
          <c:y val="0.10571376494604801"/>
          <c:w val="0.32783464566929099"/>
          <c:h val="0.3719058034412360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46850393700801E-2"/>
          <c:y val="6.0185185185185203E-2"/>
          <c:w val="0.86298381452318496"/>
          <c:h val="0.87962962962962998"/>
        </c:manualLayout>
      </c:layout>
      <c:scatterChart>
        <c:scatterStyle val="smoothMarker"/>
        <c:varyColors val="0"/>
        <c:ser>
          <c:idx val="0"/>
          <c:order val="0"/>
          <c:tx>
            <c:v>20 hr Chloral hydrate</c:v>
          </c:tx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'Chloral hydrate averages'!$I$9:$I$30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3.8866468569313368</c:v>
                  </c:pt>
                  <c:pt idx="2">
                    <c:v>5.7982596105379951</c:v>
                  </c:pt>
                  <c:pt idx="3">
                    <c:v>8.7269666188326891</c:v>
                  </c:pt>
                  <c:pt idx="4">
                    <c:v>10.070240707151552</c:v>
                  </c:pt>
                  <c:pt idx="5">
                    <c:v>6.4463844595742694</c:v>
                  </c:pt>
                  <c:pt idx="6">
                    <c:v>7.5707943264409083</c:v>
                  </c:pt>
                  <c:pt idx="7">
                    <c:v>4.5039441455433344</c:v>
                  </c:pt>
                  <c:pt idx="8">
                    <c:v>12.13976537161162</c:v>
                  </c:pt>
                  <c:pt idx="9">
                    <c:v>10.461621394896797</c:v>
                  </c:pt>
                  <c:pt idx="10">
                    <c:v>10.921774185483612</c:v>
                  </c:pt>
                  <c:pt idx="11">
                    <c:v>8.5804609242823275</c:v>
                  </c:pt>
                  <c:pt idx="12">
                    <c:v>9.2944255660895703</c:v>
                  </c:pt>
                  <c:pt idx="13">
                    <c:v>11.008091984371275</c:v>
                  </c:pt>
                  <c:pt idx="14">
                    <c:v>10.23884870126281</c:v>
                  </c:pt>
                  <c:pt idx="15">
                    <c:v>8.5006969412242661</c:v>
                  </c:pt>
                  <c:pt idx="16">
                    <c:v>10.342724760603161</c:v>
                  </c:pt>
                  <c:pt idx="17">
                    <c:v>6.060206783628411</c:v>
                  </c:pt>
                  <c:pt idx="18">
                    <c:v>11.900503853232298</c:v>
                  </c:pt>
                  <c:pt idx="19">
                    <c:v>9.9147759525808628</c:v>
                  </c:pt>
                  <c:pt idx="20">
                    <c:v>7.2617649557660959</c:v>
                  </c:pt>
                  <c:pt idx="21">
                    <c:v>0</c:v>
                  </c:pt>
                </c:numCache>
              </c:numRef>
            </c:plus>
            <c:minus>
              <c:numRef>
                <c:f>'Chloral hydrate averages'!$I$9:$I$30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3.8866468569313368</c:v>
                  </c:pt>
                  <c:pt idx="2">
                    <c:v>5.7982596105379951</c:v>
                  </c:pt>
                  <c:pt idx="3">
                    <c:v>8.7269666188326891</c:v>
                  </c:pt>
                  <c:pt idx="4">
                    <c:v>10.070240707151552</c:v>
                  </c:pt>
                  <c:pt idx="5">
                    <c:v>6.4463844595742694</c:v>
                  </c:pt>
                  <c:pt idx="6">
                    <c:v>7.5707943264409083</c:v>
                  </c:pt>
                  <c:pt idx="7">
                    <c:v>4.5039441455433344</c:v>
                  </c:pt>
                  <c:pt idx="8">
                    <c:v>12.13976537161162</c:v>
                  </c:pt>
                  <c:pt idx="9">
                    <c:v>10.461621394896797</c:v>
                  </c:pt>
                  <c:pt idx="10">
                    <c:v>10.921774185483612</c:v>
                  </c:pt>
                  <c:pt idx="11">
                    <c:v>8.5804609242823275</c:v>
                  </c:pt>
                  <c:pt idx="12">
                    <c:v>9.2944255660895703</c:v>
                  </c:pt>
                  <c:pt idx="13">
                    <c:v>11.008091984371275</c:v>
                  </c:pt>
                  <c:pt idx="14">
                    <c:v>10.23884870126281</c:v>
                  </c:pt>
                  <c:pt idx="15">
                    <c:v>8.5006969412242661</c:v>
                  </c:pt>
                  <c:pt idx="16">
                    <c:v>10.342724760603161</c:v>
                  </c:pt>
                  <c:pt idx="17">
                    <c:v>6.060206783628411</c:v>
                  </c:pt>
                  <c:pt idx="18">
                    <c:v>11.900503853232298</c:v>
                  </c:pt>
                  <c:pt idx="19">
                    <c:v>9.9147759525808628</c:v>
                  </c:pt>
                  <c:pt idx="20">
                    <c:v>7.2617649557660959</c:v>
                  </c:pt>
                  <c:pt idx="21">
                    <c:v>0</c:v>
                  </c:pt>
                </c:numCache>
              </c:numRef>
            </c:minus>
          </c:errBars>
          <c:xVal>
            <c:numRef>
              <c:f>'Chloral hydrate averages'!$A$9:$A$30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averages'!$G$9:$G$30</c:f>
              <c:numCache>
                <c:formatCode>General</c:formatCode>
                <c:ptCount val="22"/>
                <c:pt idx="0">
                  <c:v>0</c:v>
                </c:pt>
                <c:pt idx="1">
                  <c:v>-2.3869137983717144</c:v>
                </c:pt>
                <c:pt idx="2">
                  <c:v>-9.4645514449039823</c:v>
                </c:pt>
                <c:pt idx="3">
                  <c:v>-6.3791971545193267</c:v>
                </c:pt>
                <c:pt idx="4">
                  <c:v>-17.461003497701011</c:v>
                </c:pt>
                <c:pt idx="5">
                  <c:v>-10.3476187694278</c:v>
                </c:pt>
                <c:pt idx="6">
                  <c:v>-9.8482440502224993</c:v>
                </c:pt>
                <c:pt idx="7">
                  <c:v>-15.635827450732515</c:v>
                </c:pt>
                <c:pt idx="8">
                  <c:v>-10.150976364789297</c:v>
                </c:pt>
                <c:pt idx="9">
                  <c:v>-9.8175897168296871</c:v>
                </c:pt>
                <c:pt idx="10">
                  <c:v>-8.2505316347383015</c:v>
                </c:pt>
                <c:pt idx="11">
                  <c:v>-4.4652027592743959</c:v>
                </c:pt>
                <c:pt idx="12">
                  <c:v>-13.844862383766753</c:v>
                </c:pt>
                <c:pt idx="13">
                  <c:v>-12.905997267668573</c:v>
                </c:pt>
                <c:pt idx="14">
                  <c:v>-13.50452293562206</c:v>
                </c:pt>
                <c:pt idx="15">
                  <c:v>-19.861336207736059</c:v>
                </c:pt>
                <c:pt idx="16">
                  <c:v>-16.88787538459907</c:v>
                </c:pt>
                <c:pt idx="17">
                  <c:v>-16.931620877426163</c:v>
                </c:pt>
                <c:pt idx="18">
                  <c:v>-19.205138834606515</c:v>
                </c:pt>
                <c:pt idx="19">
                  <c:v>-1.6601419727695639</c:v>
                </c:pt>
                <c:pt idx="20">
                  <c:v>-9.5883443937978221</c:v>
                </c:pt>
                <c:pt idx="21">
                  <c:v>-18.081599796636016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5D-474B-A753-955B5BF2C096}"/>
            </c:ext>
          </c:extLst>
        </c:ser>
        <c:ser>
          <c:idx val="1"/>
          <c:order val="1"/>
          <c:tx>
            <c:strRef>
              <c:f>'Chloral hydrate averages'!$L$5</c:f>
              <c:strCache>
                <c:ptCount val="1"/>
                <c:pt idx="0">
                  <c:v>24 hr Washout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'Chloral hydrate averages'!$S$9:$S$30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5.6784347627695206</c:v>
                  </c:pt>
                  <c:pt idx="2">
                    <c:v>5.8468048018755603</c:v>
                  </c:pt>
                  <c:pt idx="3">
                    <c:v>6.6021298904684595</c:v>
                  </c:pt>
                  <c:pt idx="4">
                    <c:v>5.4122411368919794</c:v>
                  </c:pt>
                  <c:pt idx="5">
                    <c:v>10.023237720316711</c:v>
                  </c:pt>
                  <c:pt idx="6">
                    <c:v>7.6844930158571207</c:v>
                  </c:pt>
                  <c:pt idx="7">
                    <c:v>8.3665215217275577</c:v>
                  </c:pt>
                  <c:pt idx="8">
                    <c:v>8.6904990537076419</c:v>
                  </c:pt>
                  <c:pt idx="9">
                    <c:v>8.7622209034886467</c:v>
                  </c:pt>
                  <c:pt idx="10">
                    <c:v>9.3418116408923169</c:v>
                  </c:pt>
                  <c:pt idx="11">
                    <c:v>10.886327679223896</c:v>
                  </c:pt>
                  <c:pt idx="12">
                    <c:v>8.4720247744393316</c:v>
                  </c:pt>
                  <c:pt idx="13">
                    <c:v>13.7835063831812</c:v>
                  </c:pt>
                  <c:pt idx="14">
                    <c:v>13.75610385858082</c:v>
                  </c:pt>
                  <c:pt idx="15">
                    <c:v>10.323611983646327</c:v>
                  </c:pt>
                  <c:pt idx="16">
                    <c:v>4.2782984513791495</c:v>
                  </c:pt>
                  <c:pt idx="17">
                    <c:v>5.7613377665408834</c:v>
                  </c:pt>
                  <c:pt idx="18">
                    <c:v>3.8391830251798003</c:v>
                  </c:pt>
                  <c:pt idx="19">
                    <c:v>7.9820255238334648</c:v>
                  </c:pt>
                  <c:pt idx="20">
                    <c:v>12.394227116521598</c:v>
                  </c:pt>
                  <c:pt idx="21">
                    <c:v>15.993960836791921</c:v>
                  </c:pt>
                </c:numCache>
              </c:numRef>
            </c:plus>
            <c:minus>
              <c:numRef>
                <c:f>'Chloral hydrate averages'!$S$9:$S$30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5.6784347627695206</c:v>
                  </c:pt>
                  <c:pt idx="2">
                    <c:v>5.8468048018755603</c:v>
                  </c:pt>
                  <c:pt idx="3">
                    <c:v>6.6021298904684595</c:v>
                  </c:pt>
                  <c:pt idx="4">
                    <c:v>5.4122411368919794</c:v>
                  </c:pt>
                  <c:pt idx="5">
                    <c:v>10.023237720316711</c:v>
                  </c:pt>
                  <c:pt idx="6">
                    <c:v>7.6844930158571207</c:v>
                  </c:pt>
                  <c:pt idx="7">
                    <c:v>8.3665215217275577</c:v>
                  </c:pt>
                  <c:pt idx="8">
                    <c:v>8.6904990537076419</c:v>
                  </c:pt>
                  <c:pt idx="9">
                    <c:v>8.7622209034886467</c:v>
                  </c:pt>
                  <c:pt idx="10">
                    <c:v>9.3418116408923169</c:v>
                  </c:pt>
                  <c:pt idx="11">
                    <c:v>10.886327679223896</c:v>
                  </c:pt>
                  <c:pt idx="12">
                    <c:v>8.4720247744393316</c:v>
                  </c:pt>
                  <c:pt idx="13">
                    <c:v>13.7835063831812</c:v>
                  </c:pt>
                  <c:pt idx="14">
                    <c:v>13.75610385858082</c:v>
                  </c:pt>
                  <c:pt idx="15">
                    <c:v>10.323611983646327</c:v>
                  </c:pt>
                  <c:pt idx="16">
                    <c:v>4.2782984513791495</c:v>
                  </c:pt>
                  <c:pt idx="17">
                    <c:v>5.7613377665408834</c:v>
                  </c:pt>
                  <c:pt idx="18">
                    <c:v>3.8391830251798003</c:v>
                  </c:pt>
                  <c:pt idx="19">
                    <c:v>7.9820255238334648</c:v>
                  </c:pt>
                  <c:pt idx="20">
                    <c:v>12.394227116521598</c:v>
                  </c:pt>
                  <c:pt idx="21">
                    <c:v>15.993960836791921</c:v>
                  </c:pt>
                </c:numCache>
              </c:numRef>
            </c:minus>
          </c:errBars>
          <c:xVal>
            <c:numRef>
              <c:f>'Chloral hydrate averages'!$K$9:$K$30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averages'!$Q$9:$Q$30</c:f>
              <c:numCache>
                <c:formatCode>General</c:formatCode>
                <c:ptCount val="22"/>
                <c:pt idx="0">
                  <c:v>0</c:v>
                </c:pt>
                <c:pt idx="1">
                  <c:v>-2.4988242594790022</c:v>
                </c:pt>
                <c:pt idx="2">
                  <c:v>-3.8784563775568826</c:v>
                </c:pt>
                <c:pt idx="3">
                  <c:v>0.54739553523570872</c:v>
                </c:pt>
                <c:pt idx="4">
                  <c:v>-1.3256774770323343</c:v>
                </c:pt>
                <c:pt idx="5">
                  <c:v>-3.3561847088889394</c:v>
                </c:pt>
                <c:pt idx="6">
                  <c:v>-2.2135792407926802</c:v>
                </c:pt>
                <c:pt idx="7">
                  <c:v>-2.3294800657691268</c:v>
                </c:pt>
                <c:pt idx="8">
                  <c:v>-3.172530024355189</c:v>
                </c:pt>
                <c:pt idx="9">
                  <c:v>-2.7373474222132543</c:v>
                </c:pt>
                <c:pt idx="10">
                  <c:v>-3.768573304096523</c:v>
                </c:pt>
                <c:pt idx="11">
                  <c:v>-7.2553025892646561</c:v>
                </c:pt>
                <c:pt idx="12">
                  <c:v>-13.18634528695377</c:v>
                </c:pt>
                <c:pt idx="13">
                  <c:v>-9.3578982063423908</c:v>
                </c:pt>
                <c:pt idx="14">
                  <c:v>-3.9707580065641146</c:v>
                </c:pt>
                <c:pt idx="15">
                  <c:v>-4.3378123154270423</c:v>
                </c:pt>
                <c:pt idx="16">
                  <c:v>5.0491793679702432</c:v>
                </c:pt>
                <c:pt idx="17">
                  <c:v>0.43849435549153903</c:v>
                </c:pt>
                <c:pt idx="18">
                  <c:v>-8.5849502563074918</c:v>
                </c:pt>
                <c:pt idx="19">
                  <c:v>-1.0377913621242634</c:v>
                </c:pt>
                <c:pt idx="20">
                  <c:v>-0.30356187928948231</c:v>
                </c:pt>
                <c:pt idx="21">
                  <c:v>-10.735889970856903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25D-474B-A753-955B5BF2C096}"/>
            </c:ext>
          </c:extLst>
        </c:ser>
        <c:ser>
          <c:idx val="2"/>
          <c:order val="2"/>
          <c:tx>
            <c:strRef>
              <c:f>'Chloral hydrate averages'!$V$5</c:f>
              <c:strCache>
                <c:ptCount val="1"/>
                <c:pt idx="0">
                  <c:v>72 hr Washout</c:v>
                </c:pt>
              </c:strCache>
            </c:strRef>
          </c:tx>
          <c:spPr>
            <a:ln>
              <a:solidFill>
                <a:schemeClr val="accent1"/>
              </a:solidFill>
              <a:prstDash val="lgDashDot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'Chloral hydrate averages'!$AC$7:$AC$28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3.2037759720011887</c:v>
                  </c:pt>
                  <c:pt idx="2">
                    <c:v>3.056872513848873</c:v>
                  </c:pt>
                  <c:pt idx="3">
                    <c:v>2.3226138623547161</c:v>
                  </c:pt>
                  <c:pt idx="4">
                    <c:v>13.07860137507552</c:v>
                  </c:pt>
                  <c:pt idx="5">
                    <c:v>6.8557841419638761</c:v>
                  </c:pt>
                  <c:pt idx="6">
                    <c:v>13.893691605624181</c:v>
                  </c:pt>
                  <c:pt idx="7">
                    <c:v>13.444151732383347</c:v>
                  </c:pt>
                  <c:pt idx="8">
                    <c:v>15.159498330451743</c:v>
                  </c:pt>
                  <c:pt idx="9">
                    <c:v>15.482233147248936</c:v>
                  </c:pt>
                  <c:pt idx="10">
                    <c:v>16.521056435616099</c:v>
                  </c:pt>
                  <c:pt idx="11">
                    <c:v>14.326115109969091</c:v>
                  </c:pt>
                  <c:pt idx="12">
                    <c:v>8.4831995238783424</c:v>
                  </c:pt>
                  <c:pt idx="13">
                    <c:v>5.5843653307800123</c:v>
                  </c:pt>
                  <c:pt idx="14">
                    <c:v>7.8218178700010057</c:v>
                  </c:pt>
                  <c:pt idx="15">
                    <c:v>12.067064595152397</c:v>
                  </c:pt>
                  <c:pt idx="16">
                    <c:v>4.6154456938421573</c:v>
                  </c:pt>
                  <c:pt idx="17">
                    <c:v>5.8320540805713499</c:v>
                  </c:pt>
                  <c:pt idx="18">
                    <c:v>7.5926639283714579</c:v>
                  </c:pt>
                  <c:pt idx="19">
                    <c:v>9.76439367483197</c:v>
                  </c:pt>
                  <c:pt idx="20">
                    <c:v>13.561962853019574</c:v>
                  </c:pt>
                  <c:pt idx="21">
                    <c:v>0</c:v>
                  </c:pt>
                </c:numCache>
              </c:numRef>
            </c:plus>
            <c:minus>
              <c:numRef>
                <c:f>'Chloral hydrate averages'!$AC$7:$AC$28</c:f>
                <c:numCache>
                  <c:formatCode>General</c:formatCode>
                  <c:ptCount val="22"/>
                  <c:pt idx="0">
                    <c:v>0</c:v>
                  </c:pt>
                  <c:pt idx="1">
                    <c:v>3.2037759720011887</c:v>
                  </c:pt>
                  <c:pt idx="2">
                    <c:v>3.056872513848873</c:v>
                  </c:pt>
                  <c:pt idx="3">
                    <c:v>2.3226138623547161</c:v>
                  </c:pt>
                  <c:pt idx="4">
                    <c:v>13.07860137507552</c:v>
                  </c:pt>
                  <c:pt idx="5">
                    <c:v>6.8557841419638761</c:v>
                  </c:pt>
                  <c:pt idx="6">
                    <c:v>13.893691605624181</c:v>
                  </c:pt>
                  <c:pt idx="7">
                    <c:v>13.444151732383347</c:v>
                  </c:pt>
                  <c:pt idx="8">
                    <c:v>15.159498330451743</c:v>
                  </c:pt>
                  <c:pt idx="9">
                    <c:v>15.482233147248936</c:v>
                  </c:pt>
                  <c:pt idx="10">
                    <c:v>16.521056435616099</c:v>
                  </c:pt>
                  <c:pt idx="11">
                    <c:v>14.326115109969091</c:v>
                  </c:pt>
                  <c:pt idx="12">
                    <c:v>8.4831995238783424</c:v>
                  </c:pt>
                  <c:pt idx="13">
                    <c:v>5.5843653307800123</c:v>
                  </c:pt>
                  <c:pt idx="14">
                    <c:v>7.8218178700010057</c:v>
                  </c:pt>
                  <c:pt idx="15">
                    <c:v>12.067064595152397</c:v>
                  </c:pt>
                  <c:pt idx="16">
                    <c:v>4.6154456938421573</c:v>
                  </c:pt>
                  <c:pt idx="17">
                    <c:v>5.8320540805713499</c:v>
                  </c:pt>
                  <c:pt idx="18">
                    <c:v>7.5926639283714579</c:v>
                  </c:pt>
                  <c:pt idx="19">
                    <c:v>9.76439367483197</c:v>
                  </c:pt>
                  <c:pt idx="20">
                    <c:v>13.561962853019574</c:v>
                  </c:pt>
                  <c:pt idx="21">
                    <c:v>0</c:v>
                  </c:pt>
                </c:numCache>
              </c:numRef>
            </c:minus>
          </c:errBars>
          <c:xVal>
            <c:numRef>
              <c:f>'Chloral hydrate averages'!$U$7:$U$28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averages'!$AA$7:$AA$28</c:f>
              <c:numCache>
                <c:formatCode>General</c:formatCode>
                <c:ptCount val="22"/>
                <c:pt idx="0">
                  <c:v>0</c:v>
                </c:pt>
                <c:pt idx="1">
                  <c:v>-2.7229872413862592</c:v>
                </c:pt>
                <c:pt idx="2">
                  <c:v>-2.4794173101347594</c:v>
                </c:pt>
                <c:pt idx="3">
                  <c:v>-6.1107458606841947</c:v>
                </c:pt>
                <c:pt idx="4">
                  <c:v>-18.083249346558688</c:v>
                </c:pt>
                <c:pt idx="5">
                  <c:v>-12.381856602422218</c:v>
                </c:pt>
                <c:pt idx="6">
                  <c:v>-6.0212141711025726</c:v>
                </c:pt>
                <c:pt idx="7">
                  <c:v>-9.1622180069989803</c:v>
                </c:pt>
                <c:pt idx="8">
                  <c:v>-11.620601103213168</c:v>
                </c:pt>
                <c:pt idx="9">
                  <c:v>-15.748997154492153</c:v>
                </c:pt>
                <c:pt idx="10">
                  <c:v>-12.585885663148211</c:v>
                </c:pt>
                <c:pt idx="11">
                  <c:v>-16.320144506454273</c:v>
                </c:pt>
                <c:pt idx="12">
                  <c:v>-17.920359926332161</c:v>
                </c:pt>
                <c:pt idx="13">
                  <c:v>-26.074558675493968</c:v>
                </c:pt>
                <c:pt idx="14">
                  <c:v>-35.465439624691342</c:v>
                </c:pt>
                <c:pt idx="15">
                  <c:v>-41.038322091102721</c:v>
                </c:pt>
                <c:pt idx="16">
                  <c:v>-33.485594033756172</c:v>
                </c:pt>
                <c:pt idx="17">
                  <c:v>-30.815691090018316</c:v>
                </c:pt>
                <c:pt idx="18">
                  <c:v>-31.42766900842485</c:v>
                </c:pt>
                <c:pt idx="19">
                  <c:v>-32.955815702847239</c:v>
                </c:pt>
                <c:pt idx="20">
                  <c:v>-28.288172732160685</c:v>
                </c:pt>
                <c:pt idx="21">
                  <c:v>-0.82769372497608629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25D-474B-A753-955B5BF2C096}"/>
            </c:ext>
          </c:extLst>
        </c:ser>
        <c:ser>
          <c:idx val="3"/>
          <c:order val="3"/>
          <c:tx>
            <c:strRef>
              <c:f>'Chloral hydrate averages'!$AF$5</c:f>
              <c:strCache>
                <c:ptCount val="1"/>
                <c:pt idx="0">
                  <c:v>120 hr Washout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'Chloral hydrate averages'!$AM$7:$AM$25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4.8983121048200422</c:v>
                  </c:pt>
                  <c:pt idx="2">
                    <c:v>7.6500582365470242</c:v>
                  </c:pt>
                  <c:pt idx="3">
                    <c:v>10.156029392638553</c:v>
                  </c:pt>
                  <c:pt idx="4">
                    <c:v>13.71533087493445</c:v>
                  </c:pt>
                  <c:pt idx="5">
                    <c:v>30.266146724616789</c:v>
                  </c:pt>
                  <c:pt idx="6">
                    <c:v>35.416231867930335</c:v>
                  </c:pt>
                  <c:pt idx="7">
                    <c:v>42.069624429120836</c:v>
                  </c:pt>
                  <c:pt idx="8">
                    <c:v>41.347849662077998</c:v>
                  </c:pt>
                  <c:pt idx="9">
                    <c:v>42.784442900965928</c:v>
                  </c:pt>
                  <c:pt idx="10">
                    <c:v>38.422394778811686</c:v>
                  </c:pt>
                  <c:pt idx="11">
                    <c:v>35.983641800870281</c:v>
                  </c:pt>
                  <c:pt idx="12">
                    <c:v>23.891470366898972</c:v>
                  </c:pt>
                  <c:pt idx="13">
                    <c:v>23.918461087244228</c:v>
                  </c:pt>
                  <c:pt idx="14">
                    <c:v>15.979068168511882</c:v>
                  </c:pt>
                  <c:pt idx="15">
                    <c:v>18.898069853017407</c:v>
                  </c:pt>
                  <c:pt idx="16">
                    <c:v>12.46340610350809</c:v>
                  </c:pt>
                  <c:pt idx="17">
                    <c:v>7.8262782686266874</c:v>
                  </c:pt>
                  <c:pt idx="18">
                    <c:v>6.8798010973759309</c:v>
                  </c:pt>
                </c:numCache>
              </c:numRef>
            </c:plus>
            <c:minus>
              <c:numRef>
                <c:f>'Chloral hydrate averages'!$AM$7:$AM$25</c:f>
                <c:numCache>
                  <c:formatCode>General</c:formatCode>
                  <c:ptCount val="19"/>
                  <c:pt idx="0">
                    <c:v>0</c:v>
                  </c:pt>
                  <c:pt idx="1">
                    <c:v>4.8983121048200422</c:v>
                  </c:pt>
                  <c:pt idx="2">
                    <c:v>7.6500582365470242</c:v>
                  </c:pt>
                  <c:pt idx="3">
                    <c:v>10.156029392638553</c:v>
                  </c:pt>
                  <c:pt idx="4">
                    <c:v>13.71533087493445</c:v>
                  </c:pt>
                  <c:pt idx="5">
                    <c:v>30.266146724616789</c:v>
                  </c:pt>
                  <c:pt idx="6">
                    <c:v>35.416231867930335</c:v>
                  </c:pt>
                  <c:pt idx="7">
                    <c:v>42.069624429120836</c:v>
                  </c:pt>
                  <c:pt idx="8">
                    <c:v>41.347849662077998</c:v>
                  </c:pt>
                  <c:pt idx="9">
                    <c:v>42.784442900965928</c:v>
                  </c:pt>
                  <c:pt idx="10">
                    <c:v>38.422394778811686</c:v>
                  </c:pt>
                  <c:pt idx="11">
                    <c:v>35.983641800870281</c:v>
                  </c:pt>
                  <c:pt idx="12">
                    <c:v>23.891470366898972</c:v>
                  </c:pt>
                  <c:pt idx="13">
                    <c:v>23.918461087244228</c:v>
                  </c:pt>
                  <c:pt idx="14">
                    <c:v>15.979068168511882</c:v>
                  </c:pt>
                  <c:pt idx="15">
                    <c:v>18.898069853017407</c:v>
                  </c:pt>
                  <c:pt idx="16">
                    <c:v>12.46340610350809</c:v>
                  </c:pt>
                  <c:pt idx="17">
                    <c:v>7.8262782686266874</c:v>
                  </c:pt>
                  <c:pt idx="18">
                    <c:v>6.8798010973759309</c:v>
                  </c:pt>
                </c:numCache>
              </c:numRef>
            </c:minus>
          </c:errBars>
          <c:xVal>
            <c:numRef>
              <c:f>'Chloral hydrate averages'!$AE$7:$AE$28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averages'!$AK$7:$AK$28</c:f>
              <c:numCache>
                <c:formatCode>General</c:formatCode>
                <c:ptCount val="22"/>
                <c:pt idx="0">
                  <c:v>0</c:v>
                </c:pt>
                <c:pt idx="1">
                  <c:v>-0.44192716121653791</c:v>
                </c:pt>
                <c:pt idx="2">
                  <c:v>10.219781975611131</c:v>
                </c:pt>
                <c:pt idx="3">
                  <c:v>33.205929918916105</c:v>
                </c:pt>
                <c:pt idx="4">
                  <c:v>36.846081146037911</c:v>
                </c:pt>
                <c:pt idx="5">
                  <c:v>51.194277229306998</c:v>
                </c:pt>
                <c:pt idx="6">
                  <c:v>66.743901221017879</c:v>
                </c:pt>
                <c:pt idx="7">
                  <c:v>70.756209666644878</c:v>
                </c:pt>
                <c:pt idx="8">
                  <c:v>63.114938674312427</c:v>
                </c:pt>
                <c:pt idx="9">
                  <c:v>44.680518199319124</c:v>
                </c:pt>
                <c:pt idx="10">
                  <c:v>39.800129006206781</c:v>
                </c:pt>
                <c:pt idx="11">
                  <c:v>34.067518904932953</c:v>
                </c:pt>
                <c:pt idx="12">
                  <c:v>10.780039617439074</c:v>
                </c:pt>
                <c:pt idx="13">
                  <c:v>7.8856305641825006</c:v>
                </c:pt>
                <c:pt idx="14">
                  <c:v>-1.094592588890285</c:v>
                </c:pt>
                <c:pt idx="15">
                  <c:v>-3.330780703501266</c:v>
                </c:pt>
                <c:pt idx="16">
                  <c:v>-11.59090363857033</c:v>
                </c:pt>
                <c:pt idx="17">
                  <c:v>-11.805823343272962</c:v>
                </c:pt>
                <c:pt idx="18">
                  <c:v>-12.436331627577035</c:v>
                </c:pt>
                <c:pt idx="19">
                  <c:v>-17.309989293428142</c:v>
                </c:pt>
                <c:pt idx="20">
                  <c:v>-25.464312458612604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25D-474B-A753-955B5BF2C096}"/>
            </c:ext>
          </c:extLst>
        </c:ser>
        <c:ser>
          <c:idx val="4"/>
          <c:order val="4"/>
          <c:tx>
            <c:strRef>
              <c:f>'Chloral hydrate averages'!$AP$5</c:f>
              <c:strCache>
                <c:ptCount val="1"/>
                <c:pt idx="0">
                  <c:v>Control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'Chloral hydrate averages'!$AW$13:$AW$34</c:f>
                <c:numCache>
                  <c:formatCode>General</c:formatCode>
                  <c:ptCount val="22"/>
                  <c:pt idx="0">
                    <c:v>2.5279990857441414</c:v>
                  </c:pt>
                  <c:pt idx="1">
                    <c:v>4.1053939369039032</c:v>
                  </c:pt>
                  <c:pt idx="2">
                    <c:v>5.9842228858112811</c:v>
                  </c:pt>
                  <c:pt idx="3">
                    <c:v>9.1521275588488749</c:v>
                  </c:pt>
                  <c:pt idx="4">
                    <c:v>17.987797257739018</c:v>
                  </c:pt>
                  <c:pt idx="5">
                    <c:v>25.187969387463408</c:v>
                  </c:pt>
                  <c:pt idx="6">
                    <c:v>23.850130497420729</c:v>
                  </c:pt>
                  <c:pt idx="7">
                    <c:v>23.318208471726734</c:v>
                  </c:pt>
                  <c:pt idx="8">
                    <c:v>18.832933904445873</c:v>
                  </c:pt>
                  <c:pt idx="9">
                    <c:v>15.331372143449871</c:v>
                  </c:pt>
                  <c:pt idx="10">
                    <c:v>16.179776829575019</c:v>
                  </c:pt>
                  <c:pt idx="11">
                    <c:v>16.166337784237371</c:v>
                  </c:pt>
                  <c:pt idx="12">
                    <c:v>14.49859077010049</c:v>
                  </c:pt>
                  <c:pt idx="13">
                    <c:v>6.3292760847767884</c:v>
                  </c:pt>
                  <c:pt idx="14">
                    <c:v>5.7625148718331225</c:v>
                  </c:pt>
                  <c:pt idx="15">
                    <c:v>3.8111197969536992</c:v>
                  </c:pt>
                  <c:pt idx="16">
                    <c:v>9.507791846623693</c:v>
                  </c:pt>
                  <c:pt idx="17">
                    <c:v>12.630271228709558</c:v>
                  </c:pt>
                  <c:pt idx="18">
                    <c:v>10.311001138975628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plus>
            <c:minus>
              <c:numRef>
                <c:f>'Chloral hydrate averages'!$AW$13:$AW$34</c:f>
                <c:numCache>
                  <c:formatCode>General</c:formatCode>
                  <c:ptCount val="22"/>
                  <c:pt idx="0">
                    <c:v>2.5279990857441414</c:v>
                  </c:pt>
                  <c:pt idx="1">
                    <c:v>4.1053939369039032</c:v>
                  </c:pt>
                  <c:pt idx="2">
                    <c:v>5.9842228858112811</c:v>
                  </c:pt>
                  <c:pt idx="3">
                    <c:v>9.1521275588488749</c:v>
                  </c:pt>
                  <c:pt idx="4">
                    <c:v>17.987797257739018</c:v>
                  </c:pt>
                  <c:pt idx="5">
                    <c:v>25.187969387463408</c:v>
                  </c:pt>
                  <c:pt idx="6">
                    <c:v>23.850130497420729</c:v>
                  </c:pt>
                  <c:pt idx="7">
                    <c:v>23.318208471726734</c:v>
                  </c:pt>
                  <c:pt idx="8">
                    <c:v>18.832933904445873</c:v>
                  </c:pt>
                  <c:pt idx="9">
                    <c:v>15.331372143449871</c:v>
                  </c:pt>
                  <c:pt idx="10">
                    <c:v>16.179776829575019</c:v>
                  </c:pt>
                  <c:pt idx="11">
                    <c:v>16.166337784237371</c:v>
                  </c:pt>
                  <c:pt idx="12">
                    <c:v>14.49859077010049</c:v>
                  </c:pt>
                  <c:pt idx="13">
                    <c:v>6.3292760847767884</c:v>
                  </c:pt>
                  <c:pt idx="14">
                    <c:v>5.7625148718331225</c:v>
                  </c:pt>
                  <c:pt idx="15">
                    <c:v>3.8111197969536992</c:v>
                  </c:pt>
                  <c:pt idx="16">
                    <c:v>9.507791846623693</c:v>
                  </c:pt>
                  <c:pt idx="17">
                    <c:v>12.630271228709558</c:v>
                  </c:pt>
                  <c:pt idx="18">
                    <c:v>10.311001138975628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</c:numCache>
              </c:numRef>
            </c:minus>
          </c:errBars>
          <c:xVal>
            <c:numRef>
              <c:f>'Chloral hydrate averages'!$AO$13:$AO$34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'Chloral hydrate averages'!$AU$13:$AU$34</c:f>
              <c:numCache>
                <c:formatCode>General</c:formatCode>
                <c:ptCount val="22"/>
                <c:pt idx="0">
                  <c:v>-2.5279990857441414</c:v>
                </c:pt>
                <c:pt idx="1">
                  <c:v>0.88851142757076607</c:v>
                </c:pt>
                <c:pt idx="2">
                  <c:v>10.81139304798508</c:v>
                </c:pt>
                <c:pt idx="3">
                  <c:v>20.182138345865461</c:v>
                </c:pt>
                <c:pt idx="4">
                  <c:v>36.058184190635124</c:v>
                </c:pt>
                <c:pt idx="5">
                  <c:v>48.505658324417524</c:v>
                </c:pt>
                <c:pt idx="6">
                  <c:v>71.371763026035708</c:v>
                </c:pt>
                <c:pt idx="7">
                  <c:v>86.587769376634483</c:v>
                </c:pt>
                <c:pt idx="8">
                  <c:v>74.146588918998958</c:v>
                </c:pt>
                <c:pt idx="9">
                  <c:v>71.35730470920133</c:v>
                </c:pt>
                <c:pt idx="10">
                  <c:v>64.906687932235485</c:v>
                </c:pt>
                <c:pt idx="11">
                  <c:v>50.141562140488283</c:v>
                </c:pt>
                <c:pt idx="12">
                  <c:v>27.045603877445512</c:v>
                </c:pt>
                <c:pt idx="13">
                  <c:v>6.055929270451859</c:v>
                </c:pt>
                <c:pt idx="14">
                  <c:v>-5.5055457469138132</c:v>
                </c:pt>
                <c:pt idx="15">
                  <c:v>-3.7453230325543068</c:v>
                </c:pt>
                <c:pt idx="16">
                  <c:v>-16.12495042204965</c:v>
                </c:pt>
                <c:pt idx="17">
                  <c:v>-30.500302871186591</c:v>
                </c:pt>
                <c:pt idx="18">
                  <c:v>-30.16759140112929</c:v>
                </c:pt>
                <c:pt idx="19">
                  <c:v>-8.7090607005484983</c:v>
                </c:pt>
                <c:pt idx="20">
                  <c:v>-13.024330291098607</c:v>
                </c:pt>
                <c:pt idx="2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25D-474B-A753-955B5BF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858472"/>
        <c:axId val="2105861464"/>
      </c:scatterChart>
      <c:valAx>
        <c:axId val="210585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5861464"/>
        <c:crosses val="autoZero"/>
        <c:crossBetween val="midCat"/>
      </c:valAx>
      <c:valAx>
        <c:axId val="21058614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05858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494313210848595"/>
          <c:y val="6.8676727909011401E-2"/>
          <c:w val="0.344444444444444"/>
          <c:h val="0.464882254301546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FM)'!$D$119:$D$140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FM)'!$H$119:$H$140</c:f>
              <c:numCache>
                <c:formatCode>General</c:formatCode>
                <c:ptCount val="22"/>
                <c:pt idx="0">
                  <c:v>0</c:v>
                </c:pt>
                <c:pt idx="1">
                  <c:v>4.6900206523957655</c:v>
                </c:pt>
                <c:pt idx="2">
                  <c:v>-11.909138703377931</c:v>
                </c:pt>
                <c:pt idx="3">
                  <c:v>0</c:v>
                </c:pt>
                <c:pt idx="4">
                  <c:v>-11.909138703377931</c:v>
                </c:pt>
                <c:pt idx="5">
                  <c:v>8.0740552240537777</c:v>
                </c:pt>
                <c:pt idx="6">
                  <c:v>41.421361179967285</c:v>
                </c:pt>
                <c:pt idx="7">
                  <c:v>67.092795162731591</c:v>
                </c:pt>
                <c:pt idx="8">
                  <c:v>58.492905467788091</c:v>
                </c:pt>
                <c:pt idx="9">
                  <c:v>21.655249744612416</c:v>
                </c:pt>
                <c:pt idx="10">
                  <c:v>-7.9130862328147149</c:v>
                </c:pt>
                <c:pt idx="11">
                  <c:v>-19.999992701473989</c:v>
                </c:pt>
                <c:pt idx="12">
                  <c:v>-39.999997567157997</c:v>
                </c:pt>
                <c:pt idx="13">
                  <c:v>-31.882455292270695</c:v>
                </c:pt>
                <c:pt idx="14">
                  <c:v>-27.888969470022406</c:v>
                </c:pt>
                <c:pt idx="15">
                  <c:v>-27.888969470022406</c:v>
                </c:pt>
                <c:pt idx="16">
                  <c:v>-35.501940313140835</c:v>
                </c:pt>
                <c:pt idx="17">
                  <c:v>-34.884716132345638</c:v>
                </c:pt>
                <c:pt idx="18">
                  <c:v>-31.882455292270695</c:v>
                </c:pt>
                <c:pt idx="19">
                  <c:v>-39.999997567157997</c:v>
                </c:pt>
                <c:pt idx="20">
                  <c:v>-36.75444036240588</c:v>
                </c:pt>
                <c:pt idx="21">
                  <c:v>-30.142997587350585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EA-497E-9957-59F8EDD1C2EA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FM)'!$D$119:$D$140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FM)'!$I$119:$I$140</c:f>
              <c:numCache>
                <c:formatCode>General</c:formatCode>
                <c:ptCount val="22"/>
                <c:pt idx="0">
                  <c:v>0</c:v>
                </c:pt>
                <c:pt idx="1">
                  <c:v>-5.6650543410863179</c:v>
                </c:pt>
                <c:pt idx="2">
                  <c:v>0</c:v>
                </c:pt>
                <c:pt idx="3">
                  <c:v>30.278455731476161</c:v>
                </c:pt>
                <c:pt idx="4">
                  <c:v>60.560936632113616</c:v>
                </c:pt>
                <c:pt idx="5">
                  <c:v>97.460951951204009</c:v>
                </c:pt>
                <c:pt idx="6">
                  <c:v>118.41800170281589</c:v>
                </c:pt>
                <c:pt idx="7">
                  <c:v>116.09545304386155</c:v>
                </c:pt>
                <c:pt idx="8">
                  <c:v>27.789963286288799</c:v>
                </c:pt>
                <c:pt idx="9">
                  <c:v>-18.16328274559784</c:v>
                </c:pt>
                <c:pt idx="10">
                  <c:v>-30.269193934473893</c:v>
                </c:pt>
                <c:pt idx="11">
                  <c:v>-18.16328274559784</c:v>
                </c:pt>
                <c:pt idx="12">
                  <c:v>-35.747058369902888</c:v>
                </c:pt>
                <c:pt idx="13">
                  <c:v>-32.271448550261731</c:v>
                </c:pt>
                <c:pt idx="14">
                  <c:v>-27.05412588957541</c:v>
                </c:pt>
                <c:pt idx="15">
                  <c:v>-48.419476295531304</c:v>
                </c:pt>
                <c:pt idx="16">
                  <c:v>-48.419476295531304</c:v>
                </c:pt>
                <c:pt idx="17">
                  <c:v>-52.108680609470539</c:v>
                </c:pt>
                <c:pt idx="18">
                  <c:v>-38.669187890206928</c:v>
                </c:pt>
                <c:pt idx="19">
                  <c:v>-22.777572539019385</c:v>
                </c:pt>
                <c:pt idx="20">
                  <c:v>-14.329406817724699</c:v>
                </c:pt>
                <c:pt idx="21">
                  <c:v>-9.6388472332368025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EA-497E-9957-59F8EDD1C2EA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FM)'!$D$119:$D$140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FM)'!$J$119:$J$140</c:f>
              <c:numCache>
                <c:formatCode>General</c:formatCode>
                <c:ptCount val="22"/>
                <c:pt idx="0">
                  <c:v>0</c:v>
                </c:pt>
                <c:pt idx="1">
                  <c:v>-6.3799837739653693</c:v>
                </c:pt>
                <c:pt idx="2">
                  <c:v>0</c:v>
                </c:pt>
                <c:pt idx="3">
                  <c:v>10.61327234558409</c:v>
                </c:pt>
                <c:pt idx="4">
                  <c:v>34.164084888571701</c:v>
                </c:pt>
                <c:pt idx="5">
                  <c:v>85.504088739595076</c:v>
                </c:pt>
                <c:pt idx="6">
                  <c:v>88.648451423387058</c:v>
                </c:pt>
                <c:pt idx="7">
                  <c:v>89.426385267978858</c:v>
                </c:pt>
                <c:pt idx="8">
                  <c:v>95.989198776434321</c:v>
                </c:pt>
                <c:pt idx="9">
                  <c:v>10.61327234558409</c:v>
                </c:pt>
                <c:pt idx="10">
                  <c:v>-6.3799837739653693</c:v>
                </c:pt>
                <c:pt idx="11">
                  <c:v>-38.165300276560224</c:v>
                </c:pt>
                <c:pt idx="12">
                  <c:v>-31.400558377530054</c:v>
                </c:pt>
                <c:pt idx="13">
                  <c:v>-18.470497009407051</c:v>
                </c:pt>
                <c:pt idx="14">
                  <c:v>-10.229046187455559</c:v>
                </c:pt>
                <c:pt idx="15">
                  <c:v>-24.462708179002078</c:v>
                </c:pt>
                <c:pt idx="16">
                  <c:v>-2.9857426602644233</c:v>
                </c:pt>
                <c:pt idx="17">
                  <c:v>-17.395339677577969</c:v>
                </c:pt>
                <c:pt idx="18">
                  <c:v>-10.557280217860276</c:v>
                </c:pt>
                <c:pt idx="19">
                  <c:v>6.825865943080367</c:v>
                </c:pt>
                <c:pt idx="20">
                  <c:v>6.5501819014000207</c:v>
                </c:pt>
                <c:pt idx="21">
                  <c:v>26.491108537735531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BEA-497E-9957-59F8EDD1C2EA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FM)'!$D$119:$D$140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FM)'!$K$119:$K$140</c:f>
              <c:numCache>
                <c:formatCode>General</c:formatCode>
                <c:ptCount val="22"/>
                <c:pt idx="0">
                  <c:v>0</c:v>
                </c:pt>
                <c:pt idx="1">
                  <c:v>-2.4516724875519738</c:v>
                </c:pt>
                <c:pt idx="2">
                  <c:v>-3.9697129011259769</c:v>
                </c:pt>
                <c:pt idx="3">
                  <c:v>13.63057602568675</c:v>
                </c:pt>
                <c:pt idx="4">
                  <c:v>27.605294272435799</c:v>
                </c:pt>
                <c:pt idx="5">
                  <c:v>63.679698638284286</c:v>
                </c:pt>
                <c:pt idx="6">
                  <c:v>82.829271435390083</c:v>
                </c:pt>
                <c:pt idx="7">
                  <c:v>90.871544491523991</c:v>
                </c:pt>
                <c:pt idx="8">
                  <c:v>60.757355843503738</c:v>
                </c:pt>
                <c:pt idx="9">
                  <c:v>4.7017464481995548</c:v>
                </c:pt>
                <c:pt idx="10">
                  <c:v>-14.854087980417994</c:v>
                </c:pt>
                <c:pt idx="11">
                  <c:v>-25.442858574544015</c:v>
                </c:pt>
                <c:pt idx="12">
                  <c:v>-35.715871438196977</c:v>
                </c:pt>
                <c:pt idx="13">
                  <c:v>-27.541466950646495</c:v>
                </c:pt>
                <c:pt idx="14">
                  <c:v>-21.724047182351125</c:v>
                </c:pt>
                <c:pt idx="15">
                  <c:v>-33.590384648185264</c:v>
                </c:pt>
                <c:pt idx="16">
                  <c:v>-28.969053089645517</c:v>
                </c:pt>
                <c:pt idx="17">
                  <c:v>-34.796245473131385</c:v>
                </c:pt>
                <c:pt idx="18">
                  <c:v>-27.036307800112635</c:v>
                </c:pt>
                <c:pt idx="19">
                  <c:v>-18.650568054365671</c:v>
                </c:pt>
                <c:pt idx="20">
                  <c:v>-14.844555092910184</c:v>
                </c:pt>
                <c:pt idx="21">
                  <c:v>-4.4302454276172858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EA-497E-9957-59F8EDD1C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3424584"/>
        <c:axId val="2102691768"/>
      </c:scatterChart>
      <c:valAx>
        <c:axId val="210342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691768"/>
        <c:crosses val="autoZero"/>
        <c:crossBetween val="midCat"/>
      </c:valAx>
      <c:valAx>
        <c:axId val="2102691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34245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FM)'!$D$141:$D$162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FM)'!$H$141:$H$162</c:f>
              <c:numCache>
                <c:formatCode>General</c:formatCode>
                <c:ptCount val="22"/>
                <c:pt idx="0">
                  <c:v>0</c:v>
                </c:pt>
                <c:pt idx="1">
                  <c:v>9.6678020564906255</c:v>
                </c:pt>
                <c:pt idx="2">
                  <c:v>103.35031853257361</c:v>
                </c:pt>
                <c:pt idx="3">
                  <c:v>147.28252649258451</c:v>
                </c:pt>
                <c:pt idx="4">
                  <c:v>193.74101686942069</c:v>
                </c:pt>
                <c:pt idx="5">
                  <c:v>227.56266210438872</c:v>
                </c:pt>
                <c:pt idx="6">
                  <c:v>209.424052280772</c:v>
                </c:pt>
                <c:pt idx="7">
                  <c:v>219.73383830214041</c:v>
                </c:pt>
                <c:pt idx="8">
                  <c:v>209.424052280772</c:v>
                </c:pt>
                <c:pt idx="9">
                  <c:v>173.24377805892053</c:v>
                </c:pt>
                <c:pt idx="10">
                  <c:v>48.187242397883388</c:v>
                </c:pt>
                <c:pt idx="11">
                  <c:v>-15.370444545975792</c:v>
                </c:pt>
                <c:pt idx="12">
                  <c:v>-66.108283970948122</c:v>
                </c:pt>
                <c:pt idx="13">
                  <c:v>-48.012479040526465</c:v>
                </c:pt>
                <c:pt idx="14">
                  <c:v>-32.21655676276508</c:v>
                </c:pt>
                <c:pt idx="15">
                  <c:v>-44.858902037161883</c:v>
                </c:pt>
                <c:pt idx="16">
                  <c:v>-16.172636639445848</c:v>
                </c:pt>
                <c:pt idx="17">
                  <c:v>-11.468435890868866</c:v>
                </c:pt>
                <c:pt idx="18">
                  <c:v>-14.181208573633409</c:v>
                </c:pt>
                <c:pt idx="19">
                  <c:v>-8.0981737883135239</c:v>
                </c:pt>
                <c:pt idx="20">
                  <c:v>3.9750530980782184</c:v>
                </c:pt>
                <c:pt idx="21">
                  <c:v>-14.181208573633409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F2-44F9-8B20-5A73D85CF746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FM)'!$D$141:$D$162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FM)'!$I$141:$I$162</c:f>
              <c:numCache>
                <c:formatCode>General</c:formatCode>
                <c:ptCount val="22"/>
                <c:pt idx="0">
                  <c:v>0</c:v>
                </c:pt>
                <c:pt idx="1">
                  <c:v>8.8117594145064704</c:v>
                </c:pt>
                <c:pt idx="2">
                  <c:v>-8.7859638306175381</c:v>
                </c:pt>
                <c:pt idx="3">
                  <c:v>41.421351294651899</c:v>
                </c:pt>
                <c:pt idx="4">
                  <c:v>118.08254948103053</c:v>
                </c:pt>
                <c:pt idx="5">
                  <c:v>107.17142176158121</c:v>
                </c:pt>
                <c:pt idx="6">
                  <c:v>106.49455217739585</c:v>
                </c:pt>
                <c:pt idx="7">
                  <c:v>92.353841438958355</c:v>
                </c:pt>
                <c:pt idx="8">
                  <c:v>100.99751239052468</c:v>
                </c:pt>
                <c:pt idx="9">
                  <c:v>92.353841438958355</c:v>
                </c:pt>
                <c:pt idx="10">
                  <c:v>38.708325058074465</c:v>
                </c:pt>
                <c:pt idx="11">
                  <c:v>-1.0050558140227039</c:v>
                </c:pt>
                <c:pt idx="12">
                  <c:v>-40.334263975611265</c:v>
                </c:pt>
                <c:pt idx="13">
                  <c:v>-34.884721092452878</c:v>
                </c:pt>
                <c:pt idx="14">
                  <c:v>-11.90913899088949</c:v>
                </c:pt>
                <c:pt idx="15">
                  <c:v>-34.884721092452878</c:v>
                </c:pt>
                <c:pt idx="16">
                  <c:v>-34.884721092452878</c:v>
                </c:pt>
                <c:pt idx="17">
                  <c:v>-31.58947502331193</c:v>
                </c:pt>
                <c:pt idx="18">
                  <c:v>-27.888974224285345</c:v>
                </c:pt>
                <c:pt idx="19">
                  <c:v>-27.888974224285345</c:v>
                </c:pt>
                <c:pt idx="20">
                  <c:v>-32.769053143805607</c:v>
                </c:pt>
                <c:pt idx="21">
                  <c:v>-23.842267272698024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2F2-44F9-8B20-5A73D85CF746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FM)'!$D$141:$D$162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FM)'!$J$141:$J$162</c:f>
              <c:numCache>
                <c:formatCode>General</c:formatCode>
                <c:ptCount val="22"/>
                <c:pt idx="0">
                  <c:v>0</c:v>
                </c:pt>
                <c:pt idx="1">
                  <c:v>21.975605562790367</c:v>
                </c:pt>
                <c:pt idx="2">
                  <c:v>27.45156874981598</c:v>
                </c:pt>
                <c:pt idx="3">
                  <c:v>55.07668736422864</c:v>
                </c:pt>
                <c:pt idx="4">
                  <c:v>63.050188025809732</c:v>
                </c:pt>
                <c:pt idx="5">
                  <c:v>90.634367451540257</c:v>
                </c:pt>
                <c:pt idx="6">
                  <c:v>78.065476105666804</c:v>
                </c:pt>
                <c:pt idx="7">
                  <c:v>89.993578911473506</c:v>
                </c:pt>
                <c:pt idx="8">
                  <c:v>118.7547837584455</c:v>
                </c:pt>
                <c:pt idx="9">
                  <c:v>110.57411750402034</c:v>
                </c:pt>
                <c:pt idx="10">
                  <c:v>54.288289777266115</c:v>
                </c:pt>
                <c:pt idx="11">
                  <c:v>-20.366695447581218</c:v>
                </c:pt>
                <c:pt idx="12">
                  <c:v>-23.172673139047905</c:v>
                </c:pt>
                <c:pt idx="13">
                  <c:v>-30.156974717438857</c:v>
                </c:pt>
                <c:pt idx="14">
                  <c:v>-43.690748598236482</c:v>
                </c:pt>
                <c:pt idx="15">
                  <c:v>-33.741091452068382</c:v>
                </c:pt>
                <c:pt idx="16">
                  <c:v>-16.188371560656954</c:v>
                </c:pt>
                <c:pt idx="17">
                  <c:v>-43.690748598236482</c:v>
                </c:pt>
                <c:pt idx="18">
                  <c:v>-37.141276295829805</c:v>
                </c:pt>
                <c:pt idx="19">
                  <c:v>-1.2270453209166976</c:v>
                </c:pt>
                <c:pt idx="20">
                  <c:v>-28.773809557733276</c:v>
                </c:pt>
                <c:pt idx="21">
                  <c:v>-36.754453205367497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2F2-44F9-8B20-5A73D85CF746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FM)'!$D$141:$D$162</c:f>
              <c:numCache>
                <c:formatCode>General</c:formatCode>
                <c:ptCount val="22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  <c:pt idx="16">
                  <c:v>2600</c:v>
                </c:pt>
                <c:pt idx="17">
                  <c:v>2800</c:v>
                </c:pt>
                <c:pt idx="18">
                  <c:v>3000</c:v>
                </c:pt>
                <c:pt idx="19">
                  <c:v>3200</c:v>
                </c:pt>
                <c:pt idx="20">
                  <c:v>3400</c:v>
                </c:pt>
                <c:pt idx="21">
                  <c:v>3600</c:v>
                </c:pt>
              </c:numCache>
            </c:numRef>
          </c:xVal>
          <c:yVal>
            <c:numRef>
              <c:f>'Shake Raw Data (Neo and FM)'!$K$141:$K$162</c:f>
              <c:numCache>
                <c:formatCode>General</c:formatCode>
                <c:ptCount val="22"/>
                <c:pt idx="0">
                  <c:v>0</c:v>
                </c:pt>
                <c:pt idx="1">
                  <c:v>13.485055677929154</c:v>
                </c:pt>
                <c:pt idx="2">
                  <c:v>40.671974483924018</c:v>
                </c:pt>
                <c:pt idx="3">
                  <c:v>81.260188383821685</c:v>
                </c:pt>
                <c:pt idx="4">
                  <c:v>124.95791812542031</c:v>
                </c:pt>
                <c:pt idx="5">
                  <c:v>141.78948377250339</c:v>
                </c:pt>
                <c:pt idx="6">
                  <c:v>131.32802685461155</c:v>
                </c:pt>
                <c:pt idx="7">
                  <c:v>134.0270862175241</c:v>
                </c:pt>
                <c:pt idx="8">
                  <c:v>143.05878280991405</c:v>
                </c:pt>
                <c:pt idx="9">
                  <c:v>125.39057900063308</c:v>
                </c:pt>
                <c:pt idx="10">
                  <c:v>47.061285744407996</c:v>
                </c:pt>
                <c:pt idx="11">
                  <c:v>-12.247398602526573</c:v>
                </c:pt>
                <c:pt idx="12">
                  <c:v>-43.205073695202429</c:v>
                </c:pt>
                <c:pt idx="13">
                  <c:v>-37.684724950139405</c:v>
                </c:pt>
                <c:pt idx="14">
                  <c:v>-29.272148117297018</c:v>
                </c:pt>
                <c:pt idx="15">
                  <c:v>-37.828238193894379</c:v>
                </c:pt>
                <c:pt idx="16">
                  <c:v>-22.415243097518559</c:v>
                </c:pt>
                <c:pt idx="17">
                  <c:v>-28.916219837472426</c:v>
                </c:pt>
                <c:pt idx="18">
                  <c:v>-26.403819697916187</c:v>
                </c:pt>
                <c:pt idx="19">
                  <c:v>-12.404731111171854</c:v>
                </c:pt>
                <c:pt idx="20">
                  <c:v>-19.189269867820219</c:v>
                </c:pt>
                <c:pt idx="21">
                  <c:v>-24.925976350566312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F2-44F9-8B20-5A73D85CF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656712"/>
        <c:axId val="2102653576"/>
      </c:scatterChart>
      <c:valAx>
        <c:axId val="210265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653576"/>
        <c:crosses val="autoZero"/>
        <c:crossBetween val="midCat"/>
      </c:valAx>
      <c:valAx>
        <c:axId val="2102653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56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'Shake Raw Data (Neo and FM)'!$D$163:$D$178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FM)'!$H$163:$H$178</c:f>
              <c:numCache>
                <c:formatCode>General</c:formatCode>
                <c:ptCount val="16"/>
                <c:pt idx="0">
                  <c:v>0</c:v>
                </c:pt>
                <c:pt idx="1">
                  <c:v>4.5972950749787689</c:v>
                </c:pt>
                <c:pt idx="2">
                  <c:v>4.5972950749787689</c:v>
                </c:pt>
                <c:pt idx="3">
                  <c:v>5.5396333933719788</c:v>
                </c:pt>
                <c:pt idx="4">
                  <c:v>-20.397028159341378</c:v>
                </c:pt>
                <c:pt idx="5">
                  <c:v>26.842848466574722</c:v>
                </c:pt>
                <c:pt idx="6">
                  <c:v>46.409159835808708</c:v>
                </c:pt>
                <c:pt idx="7">
                  <c:v>79.796359846372809</c:v>
                </c:pt>
                <c:pt idx="8">
                  <c:v>85.755083516155636</c:v>
                </c:pt>
                <c:pt idx="9">
                  <c:v>58.113880369088797</c:v>
                </c:pt>
                <c:pt idx="10">
                  <c:v>-5.6024821029974419</c:v>
                </c:pt>
                <c:pt idx="11">
                  <c:v>-33.250881082835051</c:v>
                </c:pt>
                <c:pt idx="12">
                  <c:v>-24.220225782649674</c:v>
                </c:pt>
                <c:pt idx="13">
                  <c:v>-21.335404942140045</c:v>
                </c:pt>
                <c:pt idx="14">
                  <c:v>-14.983982095390147</c:v>
                </c:pt>
                <c:pt idx="15">
                  <c:v>-27.560202183763003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D4-4146-86FA-AA8DC0952A36}"/>
            </c:ext>
          </c:extLst>
        </c:ser>
        <c:ser>
          <c:idx val="1"/>
          <c:order val="1"/>
          <c:marker>
            <c:symbol val="none"/>
          </c:marker>
          <c:xVal>
            <c:numRef>
              <c:f>'Shake Raw Data (Neo and FM)'!$D$163:$D$178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FM)'!$I$163:$I$178</c:f>
              <c:numCache>
                <c:formatCode>General</c:formatCode>
                <c:ptCount val="16"/>
                <c:pt idx="0">
                  <c:v>0</c:v>
                </c:pt>
                <c:pt idx="1">
                  <c:v>0.25477656269337068</c:v>
                </c:pt>
                <c:pt idx="2">
                  <c:v>7.1428557551020955</c:v>
                </c:pt>
                <c:pt idx="3">
                  <c:v>-6.8685437645070735</c:v>
                </c:pt>
                <c:pt idx="4">
                  <c:v>7.1428557551020955</c:v>
                </c:pt>
                <c:pt idx="5">
                  <c:v>57.142855755102097</c:v>
                </c:pt>
                <c:pt idx="6">
                  <c:v>57.790866590027434</c:v>
                </c:pt>
                <c:pt idx="7">
                  <c:v>80.842690942536294</c:v>
                </c:pt>
                <c:pt idx="8">
                  <c:v>61.150192760564792</c:v>
                </c:pt>
                <c:pt idx="9">
                  <c:v>59.719132809629748</c:v>
                </c:pt>
                <c:pt idx="10">
                  <c:v>9.2646985394960524</c:v>
                </c:pt>
                <c:pt idx="11">
                  <c:v>-41.098489448051787</c:v>
                </c:pt>
                <c:pt idx="12">
                  <c:v>-41.098489448051787</c:v>
                </c:pt>
                <c:pt idx="13">
                  <c:v>-58.350341427988297</c:v>
                </c:pt>
                <c:pt idx="14">
                  <c:v>-68.056175380931137</c:v>
                </c:pt>
                <c:pt idx="15">
                  <c:v>-70.549249581168596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D4-4146-86FA-AA8DC0952A36}"/>
            </c:ext>
          </c:extLst>
        </c:ser>
        <c:ser>
          <c:idx val="2"/>
          <c:order val="2"/>
          <c:marker>
            <c:symbol val="none"/>
          </c:marker>
          <c:xVal>
            <c:numRef>
              <c:f>'Shake Raw Data (Neo and FM)'!$D$163:$D$178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FM)'!$J$163:$J$178</c:f>
              <c:numCache>
                <c:formatCode>General</c:formatCode>
                <c:ptCount val="16"/>
                <c:pt idx="0">
                  <c:v>0</c:v>
                </c:pt>
                <c:pt idx="1">
                  <c:v>-16.992502091307259</c:v>
                </c:pt>
                <c:pt idx="2">
                  <c:v>-19.604636993980375</c:v>
                </c:pt>
                <c:pt idx="3">
                  <c:v>0</c:v>
                </c:pt>
                <c:pt idx="4">
                  <c:v>1.8128344511928685</c:v>
                </c:pt>
                <c:pt idx="5">
                  <c:v>6.2096400530183837</c:v>
                </c:pt>
                <c:pt idx="6">
                  <c:v>17.130326063396705</c:v>
                </c:pt>
                <c:pt idx="7">
                  <c:v>68.927756471476926</c:v>
                </c:pt>
                <c:pt idx="8">
                  <c:v>67.11322284972357</c:v>
                </c:pt>
                <c:pt idx="9">
                  <c:v>56.173761004651588</c:v>
                </c:pt>
                <c:pt idx="10">
                  <c:v>-10.96725390355232</c:v>
                </c:pt>
                <c:pt idx="11">
                  <c:v>-33.74108824865322</c:v>
                </c:pt>
                <c:pt idx="12">
                  <c:v>-15.536121764261534</c:v>
                </c:pt>
                <c:pt idx="13">
                  <c:v>-19.604636993980375</c:v>
                </c:pt>
                <c:pt idx="14">
                  <c:v>-21.913119497674206</c:v>
                </c:pt>
                <c:pt idx="15">
                  <c:v>-2.1574156210484308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D4-4146-86FA-AA8DC0952A36}"/>
            </c:ext>
          </c:extLst>
        </c:ser>
        <c:ser>
          <c:idx val="3"/>
          <c:order val="3"/>
          <c:marker>
            <c:symbol val="none"/>
          </c:marker>
          <c:xVal>
            <c:numRef>
              <c:f>'Shake Raw Data (Neo and FM)'!$D$163:$D$178</c:f>
              <c:numCache>
                <c:formatCode>General</c:formatCode>
                <c:ptCount val="16"/>
                <c:pt idx="0">
                  <c:v>10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800</c:v>
                </c:pt>
                <c:pt idx="8">
                  <c:v>1000</c:v>
                </c:pt>
                <c:pt idx="9">
                  <c:v>1200</c:v>
                </c:pt>
                <c:pt idx="10">
                  <c:v>1400</c:v>
                </c:pt>
                <c:pt idx="11">
                  <c:v>1600</c:v>
                </c:pt>
                <c:pt idx="12">
                  <c:v>1800</c:v>
                </c:pt>
                <c:pt idx="13">
                  <c:v>2000</c:v>
                </c:pt>
                <c:pt idx="14">
                  <c:v>2200</c:v>
                </c:pt>
                <c:pt idx="15">
                  <c:v>2400</c:v>
                </c:pt>
              </c:numCache>
            </c:numRef>
          </c:xVal>
          <c:yVal>
            <c:numRef>
              <c:f>'Shake Raw Data (Neo and FM)'!$K$163:$K$178</c:f>
              <c:numCache>
                <c:formatCode>General</c:formatCode>
                <c:ptCount val="16"/>
                <c:pt idx="0">
                  <c:v>0</c:v>
                </c:pt>
                <c:pt idx="1">
                  <c:v>-4.0468101512117061</c:v>
                </c:pt>
                <c:pt idx="2">
                  <c:v>-2.6214953879665033</c:v>
                </c:pt>
                <c:pt idx="3">
                  <c:v>-0.44297012371169825</c:v>
                </c:pt>
                <c:pt idx="4">
                  <c:v>-3.8137793176821382</c:v>
                </c:pt>
                <c:pt idx="5">
                  <c:v>30.06511475823174</c:v>
                </c:pt>
                <c:pt idx="6">
                  <c:v>40.443450829744286</c:v>
                </c:pt>
                <c:pt idx="7">
                  <c:v>76.522269086795347</c:v>
                </c:pt>
                <c:pt idx="8">
                  <c:v>71.339499708814671</c:v>
                </c:pt>
                <c:pt idx="9">
                  <c:v>58.002258061123378</c:v>
                </c:pt>
                <c:pt idx="10">
                  <c:v>-2.4350124890179035</c:v>
                </c:pt>
                <c:pt idx="11">
                  <c:v>-36.030152926513352</c:v>
                </c:pt>
                <c:pt idx="12">
                  <c:v>-26.951612331654331</c:v>
                </c:pt>
                <c:pt idx="13">
                  <c:v>-33.096794454702909</c:v>
                </c:pt>
                <c:pt idx="14">
                  <c:v>-34.984425657998493</c:v>
                </c:pt>
                <c:pt idx="15">
                  <c:v>-33.422289128660012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D4-4146-86FA-AA8DC095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619720"/>
        <c:axId val="2102616584"/>
      </c:scatterChart>
      <c:valAx>
        <c:axId val="2102619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2616584"/>
        <c:crosses val="autoZero"/>
        <c:crossBetween val="midCat"/>
      </c:valAx>
      <c:valAx>
        <c:axId val="210261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619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4" Type="http://schemas.openxmlformats.org/officeDocument/2006/relationships/chart" Target="../charts/chart5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2.xml"/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4" Type="http://schemas.openxmlformats.org/officeDocument/2006/relationships/chart" Target="../charts/chart5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838200</xdr:colOff>
      <xdr:row>7</xdr:row>
      <xdr:rowOff>12700</xdr:rowOff>
    </xdr:from>
    <xdr:to>
      <xdr:col>18</xdr:col>
      <xdr:colOff>647700</xdr:colOff>
      <xdr:row>23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838200</xdr:colOff>
      <xdr:row>23</xdr:row>
      <xdr:rowOff>114300</xdr:rowOff>
    </xdr:from>
    <xdr:to>
      <xdr:col>18</xdr:col>
      <xdr:colOff>647700</xdr:colOff>
      <xdr:row>40</xdr:row>
      <xdr:rowOff>127000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863600</xdr:colOff>
      <xdr:row>43</xdr:row>
      <xdr:rowOff>25400</xdr:rowOff>
    </xdr:from>
    <xdr:to>
      <xdr:col>18</xdr:col>
      <xdr:colOff>673100</xdr:colOff>
      <xdr:row>59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876300</xdr:colOff>
      <xdr:row>63</xdr:row>
      <xdr:rowOff>88900</xdr:rowOff>
    </xdr:from>
    <xdr:to>
      <xdr:col>18</xdr:col>
      <xdr:colOff>685800</xdr:colOff>
      <xdr:row>80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838200</xdr:colOff>
      <xdr:row>83</xdr:row>
      <xdr:rowOff>139700</xdr:rowOff>
    </xdr:from>
    <xdr:to>
      <xdr:col>18</xdr:col>
      <xdr:colOff>647700</xdr:colOff>
      <xdr:row>100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876300</xdr:colOff>
      <xdr:row>101</xdr:row>
      <xdr:rowOff>88900</xdr:rowOff>
    </xdr:from>
    <xdr:to>
      <xdr:col>18</xdr:col>
      <xdr:colOff>685800</xdr:colOff>
      <xdr:row>118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850900</xdr:colOff>
      <xdr:row>120</xdr:row>
      <xdr:rowOff>139700</xdr:rowOff>
    </xdr:from>
    <xdr:to>
      <xdr:col>18</xdr:col>
      <xdr:colOff>660400</xdr:colOff>
      <xdr:row>137</xdr:row>
      <xdr:rowOff>76200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838200</xdr:colOff>
      <xdr:row>142</xdr:row>
      <xdr:rowOff>50800</xdr:rowOff>
    </xdr:from>
    <xdr:to>
      <xdr:col>18</xdr:col>
      <xdr:colOff>647700</xdr:colOff>
      <xdr:row>158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736600</xdr:colOff>
      <xdr:row>161</xdr:row>
      <xdr:rowOff>50800</xdr:rowOff>
    </xdr:from>
    <xdr:to>
      <xdr:col>18</xdr:col>
      <xdr:colOff>546100</xdr:colOff>
      <xdr:row>177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736600</xdr:colOff>
      <xdr:row>179</xdr:row>
      <xdr:rowOff>25400</xdr:rowOff>
    </xdr:from>
    <xdr:to>
      <xdr:col>18</xdr:col>
      <xdr:colOff>546100</xdr:colOff>
      <xdr:row>195</xdr:row>
      <xdr:rowOff>127000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736600</xdr:colOff>
      <xdr:row>195</xdr:row>
      <xdr:rowOff>127000</xdr:rowOff>
    </xdr:from>
    <xdr:to>
      <xdr:col>18</xdr:col>
      <xdr:colOff>546100</xdr:colOff>
      <xdr:row>212</xdr:row>
      <xdr:rowOff>63500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698500</xdr:colOff>
      <xdr:row>214</xdr:row>
      <xdr:rowOff>101600</xdr:rowOff>
    </xdr:from>
    <xdr:to>
      <xdr:col>18</xdr:col>
      <xdr:colOff>508000</xdr:colOff>
      <xdr:row>231</xdr:row>
      <xdr:rowOff>38100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749300</xdr:colOff>
      <xdr:row>232</xdr:row>
      <xdr:rowOff>88900</xdr:rowOff>
    </xdr:from>
    <xdr:to>
      <xdr:col>18</xdr:col>
      <xdr:colOff>558800</xdr:colOff>
      <xdr:row>249</xdr:row>
      <xdr:rowOff>25400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647700</xdr:colOff>
      <xdr:row>254</xdr:row>
      <xdr:rowOff>38100</xdr:rowOff>
    </xdr:from>
    <xdr:to>
      <xdr:col>18</xdr:col>
      <xdr:colOff>457200</xdr:colOff>
      <xdr:row>270</xdr:row>
      <xdr:rowOff>139700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13</xdr:col>
      <xdr:colOff>698500</xdr:colOff>
      <xdr:row>275</xdr:row>
      <xdr:rowOff>63500</xdr:rowOff>
    </xdr:from>
    <xdr:to>
      <xdr:col>18</xdr:col>
      <xdr:colOff>508000</xdr:colOff>
      <xdr:row>292</xdr:row>
      <xdr:rowOff>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</xdr:col>
      <xdr:colOff>800100</xdr:colOff>
      <xdr:row>291</xdr:row>
      <xdr:rowOff>152400</xdr:rowOff>
    </xdr:from>
    <xdr:to>
      <xdr:col>18</xdr:col>
      <xdr:colOff>609600</xdr:colOff>
      <xdr:row>308</xdr:row>
      <xdr:rowOff>88900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800100</xdr:colOff>
      <xdr:row>310</xdr:row>
      <xdr:rowOff>88900</xdr:rowOff>
    </xdr:from>
    <xdr:to>
      <xdr:col>18</xdr:col>
      <xdr:colOff>609600</xdr:colOff>
      <xdr:row>327</xdr:row>
      <xdr:rowOff>25400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800100</xdr:colOff>
      <xdr:row>327</xdr:row>
      <xdr:rowOff>25400</xdr:rowOff>
    </xdr:from>
    <xdr:to>
      <xdr:col>18</xdr:col>
      <xdr:colOff>609600</xdr:colOff>
      <xdr:row>343</xdr:row>
      <xdr:rowOff>127000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774700</xdr:colOff>
      <xdr:row>344</xdr:row>
      <xdr:rowOff>88900</xdr:rowOff>
    </xdr:from>
    <xdr:to>
      <xdr:col>18</xdr:col>
      <xdr:colOff>584200</xdr:colOff>
      <xdr:row>361</xdr:row>
      <xdr:rowOff>25400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901700</xdr:colOff>
      <xdr:row>364</xdr:row>
      <xdr:rowOff>127000</xdr:rowOff>
    </xdr:from>
    <xdr:to>
      <xdr:col>18</xdr:col>
      <xdr:colOff>711200</xdr:colOff>
      <xdr:row>381</xdr:row>
      <xdr:rowOff>50800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762000</xdr:colOff>
      <xdr:row>385</xdr:row>
      <xdr:rowOff>50800</xdr:rowOff>
    </xdr:from>
    <xdr:to>
      <xdr:col>18</xdr:col>
      <xdr:colOff>571500</xdr:colOff>
      <xdr:row>401</xdr:row>
      <xdr:rowOff>152400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609600</xdr:colOff>
      <xdr:row>405</xdr:row>
      <xdr:rowOff>114300</xdr:rowOff>
    </xdr:from>
    <xdr:to>
      <xdr:col>18</xdr:col>
      <xdr:colOff>419100</xdr:colOff>
      <xdr:row>422</xdr:row>
      <xdr:rowOff>50800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</xdr:col>
      <xdr:colOff>558800</xdr:colOff>
      <xdr:row>424</xdr:row>
      <xdr:rowOff>152400</xdr:rowOff>
    </xdr:from>
    <xdr:to>
      <xdr:col>18</xdr:col>
      <xdr:colOff>368300</xdr:colOff>
      <xdr:row>441</xdr:row>
      <xdr:rowOff>88900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</xdr:col>
      <xdr:colOff>584200</xdr:colOff>
      <xdr:row>445</xdr:row>
      <xdr:rowOff>12700</xdr:rowOff>
    </xdr:from>
    <xdr:to>
      <xdr:col>18</xdr:col>
      <xdr:colOff>393700</xdr:colOff>
      <xdr:row>461</xdr:row>
      <xdr:rowOff>114300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457200</xdr:colOff>
      <xdr:row>465</xdr:row>
      <xdr:rowOff>12700</xdr:rowOff>
    </xdr:from>
    <xdr:to>
      <xdr:col>18</xdr:col>
      <xdr:colOff>241300</xdr:colOff>
      <xdr:row>481</xdr:row>
      <xdr:rowOff>114300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596900</xdr:colOff>
      <xdr:row>485</xdr:row>
      <xdr:rowOff>0</xdr:rowOff>
    </xdr:from>
    <xdr:to>
      <xdr:col>18</xdr:col>
      <xdr:colOff>406400</xdr:colOff>
      <xdr:row>501</xdr:row>
      <xdr:rowOff>101600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635000</xdr:colOff>
      <xdr:row>503</xdr:row>
      <xdr:rowOff>114300</xdr:rowOff>
    </xdr:from>
    <xdr:to>
      <xdr:col>18</xdr:col>
      <xdr:colOff>444500</xdr:colOff>
      <xdr:row>520</xdr:row>
      <xdr:rowOff>50800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13</xdr:col>
      <xdr:colOff>622300</xdr:colOff>
      <xdr:row>524</xdr:row>
      <xdr:rowOff>63500</xdr:rowOff>
    </xdr:from>
    <xdr:to>
      <xdr:col>18</xdr:col>
      <xdr:colOff>431800</xdr:colOff>
      <xdr:row>541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34</xdr:row>
      <xdr:rowOff>146050</xdr:rowOff>
    </xdr:from>
    <xdr:to>
      <xdr:col>20</xdr:col>
      <xdr:colOff>762000</xdr:colOff>
      <xdr:row>51</xdr:row>
      <xdr:rowOff>82550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812800</xdr:colOff>
      <xdr:row>25</xdr:row>
      <xdr:rowOff>38100</xdr:rowOff>
    </xdr:from>
    <xdr:to>
      <xdr:col>7</xdr:col>
      <xdr:colOff>342900</xdr:colOff>
      <xdr:row>51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355600</xdr:colOff>
      <xdr:row>25</xdr:row>
      <xdr:rowOff>38100</xdr:rowOff>
    </xdr:from>
    <xdr:to>
      <xdr:col>13</xdr:col>
      <xdr:colOff>850900</xdr:colOff>
      <xdr:row>51</xdr:row>
      <xdr:rowOff>63500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800100</xdr:colOff>
      <xdr:row>0</xdr:row>
      <xdr:rowOff>0</xdr:rowOff>
    </xdr:from>
    <xdr:to>
      <xdr:col>7</xdr:col>
      <xdr:colOff>342900</xdr:colOff>
      <xdr:row>24</xdr:row>
      <xdr:rowOff>152400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355600</xdr:colOff>
      <xdr:row>0</xdr:row>
      <xdr:rowOff>12700</xdr:rowOff>
    </xdr:from>
    <xdr:to>
      <xdr:col>13</xdr:col>
      <xdr:colOff>381000</xdr:colOff>
      <xdr:row>24</xdr:row>
      <xdr:rowOff>139700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-5334000" y="-281940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495300</xdr:colOff>
      <xdr:row>7</xdr:row>
      <xdr:rowOff>82550</xdr:rowOff>
    </xdr:from>
    <xdr:to>
      <xdr:col>23</xdr:col>
      <xdr:colOff>304800</xdr:colOff>
      <xdr:row>24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508000</xdr:colOff>
      <xdr:row>28</xdr:row>
      <xdr:rowOff>127000</xdr:rowOff>
    </xdr:from>
    <xdr:to>
      <xdr:col>23</xdr:col>
      <xdr:colOff>317500</xdr:colOff>
      <xdr:row>45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660400</xdr:colOff>
      <xdr:row>47</xdr:row>
      <xdr:rowOff>114300</xdr:rowOff>
    </xdr:from>
    <xdr:to>
      <xdr:col>23</xdr:col>
      <xdr:colOff>469900</xdr:colOff>
      <xdr:row>64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69</xdr:row>
      <xdr:rowOff>0</xdr:rowOff>
    </xdr:from>
    <xdr:to>
      <xdr:col>23</xdr:col>
      <xdr:colOff>762000</xdr:colOff>
      <xdr:row>85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91</xdr:row>
      <xdr:rowOff>0</xdr:rowOff>
    </xdr:from>
    <xdr:to>
      <xdr:col>23</xdr:col>
      <xdr:colOff>762000</xdr:colOff>
      <xdr:row>107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33</xdr:row>
      <xdr:rowOff>95250</xdr:rowOff>
    </xdr:from>
    <xdr:to>
      <xdr:col>7</xdr:col>
      <xdr:colOff>647700</xdr:colOff>
      <xdr:row>50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20</xdr:row>
      <xdr:rowOff>0</xdr:rowOff>
    </xdr:from>
    <xdr:to>
      <xdr:col>11</xdr:col>
      <xdr:colOff>635000</xdr:colOff>
      <xdr:row>42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Straight Connector 2"/>
        <cdr:cNvSpPr/>
      </cdr:nvSpPr>
      <cdr:spPr>
        <a:xfrm xmlns:a="http://schemas.openxmlformats.org/drawingml/2006/main">
          <a:off x="-5334000" y="-281940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647700</xdr:colOff>
      <xdr:row>37</xdr:row>
      <xdr:rowOff>114300</xdr:rowOff>
    </xdr:from>
    <xdr:to>
      <xdr:col>48</xdr:col>
      <xdr:colOff>800100</xdr:colOff>
      <xdr:row>66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812800</xdr:colOff>
      <xdr:row>37</xdr:row>
      <xdr:rowOff>139700</xdr:rowOff>
    </xdr:from>
    <xdr:to>
      <xdr:col>10</xdr:col>
      <xdr:colOff>241300</xdr:colOff>
      <xdr:row>66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177800</xdr:colOff>
      <xdr:row>38</xdr:row>
      <xdr:rowOff>38100</xdr:rowOff>
    </xdr:from>
    <xdr:to>
      <xdr:col>23</xdr:col>
      <xdr:colOff>863600</xdr:colOff>
      <xdr:row>66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774700</xdr:colOff>
      <xdr:row>36</xdr:row>
      <xdr:rowOff>139700</xdr:rowOff>
    </xdr:from>
    <xdr:to>
      <xdr:col>36</xdr:col>
      <xdr:colOff>685800</xdr:colOff>
      <xdr:row>66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939800</xdr:colOff>
      <xdr:row>8</xdr:row>
      <xdr:rowOff>133350</xdr:rowOff>
    </xdr:from>
    <xdr:to>
      <xdr:col>36</xdr:col>
      <xdr:colOff>749300</xdr:colOff>
      <xdr:row>25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8</xdr:row>
      <xdr:rowOff>127000</xdr:rowOff>
    </xdr:from>
    <xdr:to>
      <xdr:col>15</xdr:col>
      <xdr:colOff>381000</xdr:colOff>
      <xdr:row>25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622300</xdr:colOff>
      <xdr:row>25</xdr:row>
      <xdr:rowOff>76200</xdr:rowOff>
    </xdr:from>
    <xdr:to>
      <xdr:col>15</xdr:col>
      <xdr:colOff>431800</xdr:colOff>
      <xdr:row>42</xdr:row>
      <xdr:rowOff>12700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622300</xdr:colOff>
      <xdr:row>43</xdr:row>
      <xdr:rowOff>139700</xdr:rowOff>
    </xdr:from>
    <xdr:to>
      <xdr:col>15</xdr:col>
      <xdr:colOff>431800</xdr:colOff>
      <xdr:row>60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609600</xdr:colOff>
      <xdr:row>62</xdr:row>
      <xdr:rowOff>76200</xdr:rowOff>
    </xdr:from>
    <xdr:to>
      <xdr:col>15</xdr:col>
      <xdr:colOff>419100</xdr:colOff>
      <xdr:row>79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609600</xdr:colOff>
      <xdr:row>81</xdr:row>
      <xdr:rowOff>76200</xdr:rowOff>
    </xdr:from>
    <xdr:to>
      <xdr:col>15</xdr:col>
      <xdr:colOff>419100</xdr:colOff>
      <xdr:row>98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596900</xdr:colOff>
      <xdr:row>100</xdr:row>
      <xdr:rowOff>38100</xdr:rowOff>
    </xdr:from>
    <xdr:to>
      <xdr:col>15</xdr:col>
      <xdr:colOff>406400</xdr:colOff>
      <xdr:row>116</xdr:row>
      <xdr:rowOff>139700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647700</xdr:colOff>
      <xdr:row>118</xdr:row>
      <xdr:rowOff>38100</xdr:rowOff>
    </xdr:from>
    <xdr:to>
      <xdr:col>15</xdr:col>
      <xdr:colOff>457200</xdr:colOff>
      <xdr:row>134</xdr:row>
      <xdr:rowOff>139700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584200</xdr:colOff>
      <xdr:row>136</xdr:row>
      <xdr:rowOff>127000</xdr:rowOff>
    </xdr:from>
    <xdr:to>
      <xdr:col>15</xdr:col>
      <xdr:colOff>393700</xdr:colOff>
      <xdr:row>153</xdr:row>
      <xdr:rowOff>63500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901700</xdr:colOff>
      <xdr:row>34</xdr:row>
      <xdr:rowOff>25400</xdr:rowOff>
    </xdr:from>
    <xdr:to>
      <xdr:col>18</xdr:col>
      <xdr:colOff>711200</xdr:colOff>
      <xdr:row>50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406400</xdr:colOff>
      <xdr:row>29</xdr:row>
      <xdr:rowOff>101600</xdr:rowOff>
    </xdr:from>
    <xdr:to>
      <xdr:col>35</xdr:col>
      <xdr:colOff>215900</xdr:colOff>
      <xdr:row>46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</xdr:col>
      <xdr:colOff>685800</xdr:colOff>
      <xdr:row>28</xdr:row>
      <xdr:rowOff>139700</xdr:rowOff>
    </xdr:from>
    <xdr:to>
      <xdr:col>46</xdr:col>
      <xdr:colOff>495300</xdr:colOff>
      <xdr:row>45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889000</xdr:colOff>
      <xdr:row>49</xdr:row>
      <xdr:rowOff>50800</xdr:rowOff>
    </xdr:from>
    <xdr:to>
      <xdr:col>36</xdr:col>
      <xdr:colOff>342900</xdr:colOff>
      <xdr:row>87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25400</xdr:colOff>
      <xdr:row>30</xdr:row>
      <xdr:rowOff>101600</xdr:rowOff>
    </xdr:from>
    <xdr:to>
      <xdr:col>5</xdr:col>
      <xdr:colOff>787400</xdr:colOff>
      <xdr:row>47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177800</xdr:colOff>
      <xdr:row>30</xdr:row>
      <xdr:rowOff>127000</xdr:rowOff>
    </xdr:from>
    <xdr:to>
      <xdr:col>28</xdr:col>
      <xdr:colOff>939800</xdr:colOff>
      <xdr:row>47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838200</xdr:colOff>
      <xdr:row>7</xdr:row>
      <xdr:rowOff>57150</xdr:rowOff>
    </xdr:from>
    <xdr:to>
      <xdr:col>19</xdr:col>
      <xdr:colOff>647700</xdr:colOff>
      <xdr:row>23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838200</xdr:colOff>
      <xdr:row>27</xdr:row>
      <xdr:rowOff>139700</xdr:rowOff>
    </xdr:from>
    <xdr:to>
      <xdr:col>19</xdr:col>
      <xdr:colOff>647700</xdr:colOff>
      <xdr:row>44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46</xdr:row>
      <xdr:rowOff>0</xdr:rowOff>
    </xdr:from>
    <xdr:to>
      <xdr:col>19</xdr:col>
      <xdr:colOff>762000</xdr:colOff>
      <xdr:row>62</xdr:row>
      <xdr:rowOff>101600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64</xdr:row>
      <xdr:rowOff>0</xdr:rowOff>
    </xdr:from>
    <xdr:to>
      <xdr:col>19</xdr:col>
      <xdr:colOff>762000</xdr:colOff>
      <xdr:row>80</xdr:row>
      <xdr:rowOff>101600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45"/>
  <sheetViews>
    <sheetView tabSelected="1" workbookViewId="0">
      <selection activeCell="A4" sqref="A4"/>
    </sheetView>
  </sheetViews>
  <sheetFormatPr defaultColWidth="11" defaultRowHeight="12.4" x14ac:dyDescent="0.3"/>
  <sheetData>
    <row r="2" spans="1:13" x14ac:dyDescent="0.3">
      <c r="A2" s="10" t="s">
        <v>185</v>
      </c>
    </row>
    <row r="3" spans="1:13" x14ac:dyDescent="0.3">
      <c r="A3" s="10" t="s">
        <v>187</v>
      </c>
    </row>
    <row r="4" spans="1:13" x14ac:dyDescent="0.3">
      <c r="A4" s="10" t="s">
        <v>186</v>
      </c>
    </row>
    <row r="7" spans="1:13" x14ac:dyDescent="0.3">
      <c r="A7" t="s">
        <v>62</v>
      </c>
      <c r="B7" t="s">
        <v>63</v>
      </c>
      <c r="C7" t="s">
        <v>64</v>
      </c>
      <c r="D7" t="s">
        <v>65</v>
      </c>
      <c r="E7" s="39" t="s">
        <v>66</v>
      </c>
      <c r="F7" s="39"/>
      <c r="G7" s="39"/>
      <c r="H7" s="39" t="s">
        <v>67</v>
      </c>
      <c r="I7" s="39"/>
      <c r="J7" s="39"/>
      <c r="K7" t="s">
        <v>68</v>
      </c>
      <c r="L7" t="s">
        <v>62</v>
      </c>
      <c r="M7" t="s">
        <v>63</v>
      </c>
    </row>
    <row r="8" spans="1:13" x14ac:dyDescent="0.3">
      <c r="A8" t="s">
        <v>69</v>
      </c>
      <c r="B8" t="s">
        <v>70</v>
      </c>
      <c r="C8">
        <v>1</v>
      </c>
      <c r="D8">
        <f>C8*10</f>
        <v>10</v>
      </c>
      <c r="E8">
        <v>140.30524</v>
      </c>
      <c r="F8">
        <v>170.87434999999999</v>
      </c>
      <c r="G8">
        <v>181.74010000000001</v>
      </c>
      <c r="H8">
        <f>(E8/$E$8-1)*100</f>
        <v>0</v>
      </c>
      <c r="I8">
        <f>(F8/$F$8-1)*100</f>
        <v>0</v>
      </c>
      <c r="J8">
        <f>(G8/$G$8-1)*100</f>
        <v>0</v>
      </c>
      <c r="K8">
        <f>AVERAGE(H8:J8)</f>
        <v>0</v>
      </c>
      <c r="L8" t="s">
        <v>69</v>
      </c>
      <c r="M8" t="s">
        <v>70</v>
      </c>
    </row>
    <row r="9" spans="1:13" x14ac:dyDescent="0.3">
      <c r="A9" t="s">
        <v>69</v>
      </c>
      <c r="B9" t="s">
        <v>70</v>
      </c>
      <c r="C9">
        <v>10</v>
      </c>
      <c r="D9">
        <f>C9*10</f>
        <v>100</v>
      </c>
      <c r="E9">
        <v>149.86671999999999</v>
      </c>
      <c r="F9">
        <v>156.33874</v>
      </c>
      <c r="G9">
        <v>165.77247</v>
      </c>
      <c r="H9">
        <f t="shared" ref="H9:H24" si="0">(E9/$E$8-1)*100</f>
        <v>6.8147704248251895</v>
      </c>
      <c r="I9">
        <f t="shared" ref="I9:I24" si="1">(F9/$F$8-1)*100</f>
        <v>-8.5066073404229456</v>
      </c>
      <c r="J9">
        <f t="shared" ref="J9:J24" si="2">(G9/$G$8-1)*100</f>
        <v>-8.7859696346596081</v>
      </c>
      <c r="K9">
        <f t="shared" ref="K9:K72" si="3">AVERAGE(H9:J9)</f>
        <v>-3.4926021834191214</v>
      </c>
      <c r="L9" t="s">
        <v>69</v>
      </c>
      <c r="M9" t="s">
        <v>70</v>
      </c>
    </row>
    <row r="10" spans="1:13" x14ac:dyDescent="0.3">
      <c r="A10" t="s">
        <v>69</v>
      </c>
      <c r="B10" t="s">
        <v>70</v>
      </c>
      <c r="C10">
        <v>20</v>
      </c>
      <c r="D10">
        <f t="shared" ref="D10:D73" si="4">C10*10</f>
        <v>200</v>
      </c>
      <c r="E10">
        <v>128.50964999999999</v>
      </c>
      <c r="F10">
        <v>178.43879000000001</v>
      </c>
      <c r="G10">
        <v>204.64935</v>
      </c>
      <c r="H10">
        <f t="shared" si="0"/>
        <v>-8.4070915669293598</v>
      </c>
      <c r="I10">
        <f t="shared" si="1"/>
        <v>4.426901989678389</v>
      </c>
      <c r="J10">
        <f t="shared" si="2"/>
        <v>12.605500932375403</v>
      </c>
      <c r="K10">
        <f t="shared" si="3"/>
        <v>2.8751037850414769</v>
      </c>
      <c r="L10" t="s">
        <v>69</v>
      </c>
      <c r="M10" t="s">
        <v>70</v>
      </c>
    </row>
    <row r="11" spans="1:13" x14ac:dyDescent="0.3">
      <c r="A11" t="s">
        <v>69</v>
      </c>
      <c r="B11" t="s">
        <v>70</v>
      </c>
      <c r="C11">
        <v>30</v>
      </c>
      <c r="D11">
        <f t="shared" si="4"/>
        <v>300</v>
      </c>
      <c r="E11">
        <v>128.50964999999999</v>
      </c>
      <c r="F11">
        <v>203.67868000000001</v>
      </c>
      <c r="G11">
        <v>303.45697999999999</v>
      </c>
      <c r="H11">
        <f t="shared" si="0"/>
        <v>-8.4070915669293598</v>
      </c>
      <c r="I11">
        <f t="shared" si="1"/>
        <v>19.197925259115856</v>
      </c>
      <c r="J11">
        <f t="shared" si="2"/>
        <v>66.973045574421917</v>
      </c>
      <c r="K11">
        <f t="shared" si="3"/>
        <v>25.921293088869472</v>
      </c>
      <c r="L11" t="s">
        <v>69</v>
      </c>
      <c r="M11" t="s">
        <v>70</v>
      </c>
    </row>
    <row r="12" spans="1:13" x14ac:dyDescent="0.3">
      <c r="A12" t="s">
        <v>69</v>
      </c>
      <c r="B12" t="s">
        <v>70</v>
      </c>
      <c r="C12">
        <v>40</v>
      </c>
      <c r="D12">
        <f t="shared" si="4"/>
        <v>400</v>
      </c>
      <c r="E12">
        <v>159.68325999999999</v>
      </c>
      <c r="F12">
        <v>203.67868000000001</v>
      </c>
      <c r="G12">
        <v>341.36189000000002</v>
      </c>
      <c r="H12">
        <f t="shared" si="0"/>
        <v>13.811330211188121</v>
      </c>
      <c r="I12">
        <f t="shared" si="1"/>
        <v>19.197925259115856</v>
      </c>
      <c r="J12">
        <f t="shared" si="2"/>
        <v>87.829702965938722</v>
      </c>
      <c r="K12">
        <f t="shared" si="3"/>
        <v>40.279652812080904</v>
      </c>
      <c r="L12" t="s">
        <v>69</v>
      </c>
      <c r="M12" t="s">
        <v>70</v>
      </c>
    </row>
    <row r="13" spans="1:13" x14ac:dyDescent="0.3">
      <c r="A13" t="s">
        <v>69</v>
      </c>
      <c r="B13" t="s">
        <v>70</v>
      </c>
      <c r="C13">
        <v>50</v>
      </c>
      <c r="D13">
        <f t="shared" si="4"/>
        <v>500</v>
      </c>
      <c r="E13">
        <v>160.09641999999999</v>
      </c>
      <c r="F13">
        <v>265.36543</v>
      </c>
      <c r="G13">
        <v>357.98647</v>
      </c>
      <c r="H13">
        <f t="shared" si="0"/>
        <v>14.105802463257966</v>
      </c>
      <c r="I13">
        <f t="shared" si="1"/>
        <v>55.298574654417123</v>
      </c>
      <c r="J13">
        <f t="shared" si="2"/>
        <v>96.977150337212308</v>
      </c>
      <c r="K13">
        <f t="shared" si="3"/>
        <v>55.46050915162914</v>
      </c>
      <c r="L13" t="s">
        <v>69</v>
      </c>
      <c r="M13" t="s">
        <v>70</v>
      </c>
    </row>
    <row r="14" spans="1:13" x14ac:dyDescent="0.3">
      <c r="A14" t="s">
        <v>69</v>
      </c>
      <c r="B14" t="s">
        <v>70</v>
      </c>
      <c r="C14">
        <v>60</v>
      </c>
      <c r="D14">
        <f t="shared" si="4"/>
        <v>600</v>
      </c>
      <c r="E14">
        <v>175.07524000000001</v>
      </c>
      <c r="F14">
        <v>273.21526999999998</v>
      </c>
      <c r="G14">
        <v>333.33332999999999</v>
      </c>
      <c r="H14">
        <f t="shared" si="0"/>
        <v>24.781683135996936</v>
      </c>
      <c r="I14">
        <f t="shared" si="1"/>
        <v>59.892499956839629</v>
      </c>
      <c r="J14">
        <f t="shared" si="2"/>
        <v>83.412097825411109</v>
      </c>
      <c r="K14">
        <f t="shared" si="3"/>
        <v>56.028760306082553</v>
      </c>
      <c r="L14" t="s">
        <v>69</v>
      </c>
      <c r="M14" t="s">
        <v>70</v>
      </c>
    </row>
    <row r="15" spans="1:13" x14ac:dyDescent="0.3">
      <c r="A15" t="s">
        <v>69</v>
      </c>
      <c r="B15" t="s">
        <v>70</v>
      </c>
      <c r="C15">
        <v>80</v>
      </c>
      <c r="D15">
        <f t="shared" si="4"/>
        <v>800</v>
      </c>
      <c r="E15">
        <v>229.02136999999999</v>
      </c>
      <c r="F15">
        <v>293.0471</v>
      </c>
      <c r="G15">
        <v>333.33332999999999</v>
      </c>
      <c r="H15">
        <f t="shared" si="0"/>
        <v>63.230803069079954</v>
      </c>
      <c r="I15">
        <f t="shared" si="1"/>
        <v>71.498589460618291</v>
      </c>
      <c r="J15">
        <f t="shared" si="2"/>
        <v>83.412097825411109</v>
      </c>
      <c r="K15">
        <f t="shared" si="3"/>
        <v>72.713830118369785</v>
      </c>
      <c r="L15" t="s">
        <v>69</v>
      </c>
      <c r="M15" t="s">
        <v>70</v>
      </c>
    </row>
    <row r="16" spans="1:13" x14ac:dyDescent="0.3">
      <c r="A16" t="s">
        <v>69</v>
      </c>
      <c r="B16" t="s">
        <v>70</v>
      </c>
      <c r="C16">
        <v>100</v>
      </c>
      <c r="D16">
        <f t="shared" si="4"/>
        <v>1000</v>
      </c>
      <c r="E16">
        <v>240.00704999999999</v>
      </c>
      <c r="F16">
        <v>313.94254000000001</v>
      </c>
      <c r="G16">
        <v>341.74871000000002</v>
      </c>
      <c r="H16">
        <f t="shared" si="0"/>
        <v>71.060646059976079</v>
      </c>
      <c r="I16">
        <f t="shared" si="1"/>
        <v>83.727130490913353</v>
      </c>
      <c r="J16">
        <f t="shared" si="2"/>
        <v>88.042545371109625</v>
      </c>
      <c r="K16">
        <f t="shared" si="3"/>
        <v>80.943440640666338</v>
      </c>
      <c r="L16" t="s">
        <v>69</v>
      </c>
      <c r="M16" t="s">
        <v>70</v>
      </c>
    </row>
    <row r="17" spans="1:13" x14ac:dyDescent="0.3">
      <c r="A17" t="s">
        <v>69</v>
      </c>
      <c r="B17" t="s">
        <v>70</v>
      </c>
      <c r="C17">
        <v>120</v>
      </c>
      <c r="D17">
        <f t="shared" si="4"/>
        <v>1200</v>
      </c>
      <c r="E17">
        <v>247.59378000000001</v>
      </c>
      <c r="F17">
        <v>371.39067999999997</v>
      </c>
      <c r="G17">
        <v>325.5127</v>
      </c>
      <c r="H17">
        <f t="shared" si="0"/>
        <v>76.467949450783166</v>
      </c>
      <c r="I17">
        <f t="shared" si="1"/>
        <v>117.34723789732047</v>
      </c>
      <c r="J17">
        <f t="shared" si="2"/>
        <v>79.108903318530139</v>
      </c>
      <c r="K17">
        <f t="shared" si="3"/>
        <v>90.974696888877929</v>
      </c>
      <c r="L17" t="s">
        <v>69</v>
      </c>
      <c r="M17" t="s">
        <v>70</v>
      </c>
    </row>
    <row r="18" spans="1:13" x14ac:dyDescent="0.3">
      <c r="A18" t="s">
        <v>69</v>
      </c>
      <c r="B18" t="s">
        <v>70</v>
      </c>
      <c r="C18">
        <v>140</v>
      </c>
      <c r="D18">
        <f t="shared" si="4"/>
        <v>1400</v>
      </c>
      <c r="E18">
        <v>243.55885000000001</v>
      </c>
      <c r="F18">
        <v>339.61579</v>
      </c>
      <c r="G18">
        <v>211.94354999999999</v>
      </c>
      <c r="H18">
        <f t="shared" si="0"/>
        <v>73.59212670888131</v>
      </c>
      <c r="I18">
        <f t="shared" si="1"/>
        <v>98.751767014768461</v>
      </c>
      <c r="J18">
        <f t="shared" si="2"/>
        <v>16.61903454438507</v>
      </c>
      <c r="K18">
        <f t="shared" si="3"/>
        <v>62.987642756011617</v>
      </c>
      <c r="L18" t="s">
        <v>69</v>
      </c>
      <c r="M18" t="s">
        <v>70</v>
      </c>
    </row>
    <row r="19" spans="1:13" x14ac:dyDescent="0.3">
      <c r="A19" t="s">
        <v>69</v>
      </c>
      <c r="B19" t="s">
        <v>70</v>
      </c>
      <c r="C19">
        <v>160</v>
      </c>
      <c r="D19">
        <f t="shared" si="4"/>
        <v>1600</v>
      </c>
      <c r="E19">
        <v>170.87434999999999</v>
      </c>
      <c r="F19">
        <v>218.08811</v>
      </c>
      <c r="G19">
        <v>98.877300000000005</v>
      </c>
      <c r="H19">
        <f t="shared" si="0"/>
        <v>21.787575431965323</v>
      </c>
      <c r="I19">
        <f t="shared" si="1"/>
        <v>27.630688865824517</v>
      </c>
      <c r="J19">
        <f t="shared" si="2"/>
        <v>-45.594120395003635</v>
      </c>
      <c r="K19">
        <f t="shared" si="3"/>
        <v>1.2747146342620681</v>
      </c>
      <c r="L19" t="s">
        <v>69</v>
      </c>
      <c r="M19" t="s">
        <v>70</v>
      </c>
    </row>
    <row r="20" spans="1:13" x14ac:dyDescent="0.3">
      <c r="A20" t="s">
        <v>69</v>
      </c>
      <c r="B20" t="s">
        <v>70</v>
      </c>
      <c r="C20">
        <v>180</v>
      </c>
      <c r="D20">
        <f t="shared" si="4"/>
        <v>1800</v>
      </c>
      <c r="E20">
        <v>92.669629999999998</v>
      </c>
      <c r="F20">
        <v>139.83362</v>
      </c>
      <c r="G20">
        <v>81.27664</v>
      </c>
      <c r="H20">
        <f t="shared" si="0"/>
        <v>-33.951411935862133</v>
      </c>
      <c r="I20">
        <f t="shared" si="1"/>
        <v>-18.165821845116014</v>
      </c>
      <c r="J20">
        <f t="shared" si="2"/>
        <v>-55.278642412984254</v>
      </c>
      <c r="K20">
        <f t="shared" si="3"/>
        <v>-35.798625397987472</v>
      </c>
      <c r="L20" t="s">
        <v>69</v>
      </c>
      <c r="M20" t="s">
        <v>70</v>
      </c>
    </row>
    <row r="21" spans="1:13" x14ac:dyDescent="0.3">
      <c r="A21" t="s">
        <v>69</v>
      </c>
      <c r="B21" t="s">
        <v>70</v>
      </c>
      <c r="C21">
        <v>200</v>
      </c>
      <c r="D21">
        <f t="shared" si="4"/>
        <v>2000</v>
      </c>
      <c r="E21">
        <v>77.105789999999999</v>
      </c>
      <c r="F21">
        <v>104.08489</v>
      </c>
      <c r="G21">
        <v>89.772980000000004</v>
      </c>
      <c r="H21">
        <f t="shared" si="0"/>
        <v>-45.044254940157614</v>
      </c>
      <c r="I21">
        <f t="shared" si="1"/>
        <v>-39.086884602633454</v>
      </c>
      <c r="J21">
        <f t="shared" si="2"/>
        <v>-50.60364773652045</v>
      </c>
      <c r="K21">
        <f t="shared" si="3"/>
        <v>-44.911595759770506</v>
      </c>
      <c r="L21" t="s">
        <v>69</v>
      </c>
      <c r="M21" t="s">
        <v>70</v>
      </c>
    </row>
    <row r="22" spans="1:13" x14ac:dyDescent="0.3">
      <c r="A22" t="s">
        <v>69</v>
      </c>
      <c r="B22" t="s">
        <v>70</v>
      </c>
      <c r="C22">
        <v>220</v>
      </c>
      <c r="D22">
        <f t="shared" si="4"/>
        <v>2200</v>
      </c>
      <c r="E22">
        <v>77.105789999999999</v>
      </c>
      <c r="F22">
        <v>126.95817</v>
      </c>
      <c r="G22">
        <v>98.877300000000005</v>
      </c>
      <c r="H22">
        <f t="shared" si="0"/>
        <v>-45.044254940157614</v>
      </c>
      <c r="I22">
        <f t="shared" si="1"/>
        <v>-25.700861480965397</v>
      </c>
      <c r="J22">
        <f t="shared" si="2"/>
        <v>-45.594120395003635</v>
      </c>
      <c r="K22">
        <f t="shared" si="3"/>
        <v>-38.779745605375552</v>
      </c>
      <c r="L22" t="s">
        <v>69</v>
      </c>
      <c r="M22" t="s">
        <v>70</v>
      </c>
    </row>
    <row r="23" spans="1:13" x14ac:dyDescent="0.3">
      <c r="A23" t="s">
        <v>69</v>
      </c>
      <c r="B23" t="s">
        <v>70</v>
      </c>
      <c r="C23">
        <v>240</v>
      </c>
      <c r="D23">
        <f t="shared" si="4"/>
        <v>2400</v>
      </c>
      <c r="E23">
        <v>92.669629999999998</v>
      </c>
      <c r="F23">
        <v>139.83362</v>
      </c>
      <c r="G23">
        <v>122.18558</v>
      </c>
      <c r="H23">
        <f t="shared" si="0"/>
        <v>-33.951411935862133</v>
      </c>
      <c r="I23">
        <f t="shared" si="1"/>
        <v>-18.165821845116014</v>
      </c>
      <c r="J23">
        <f t="shared" si="2"/>
        <v>-32.7690586722468</v>
      </c>
      <c r="K23">
        <f t="shared" si="3"/>
        <v>-28.295430817741646</v>
      </c>
      <c r="L23" t="s">
        <v>69</v>
      </c>
      <c r="M23" t="s">
        <v>70</v>
      </c>
    </row>
    <row r="24" spans="1:13" x14ac:dyDescent="0.3">
      <c r="A24" t="s">
        <v>69</v>
      </c>
      <c r="B24" t="s">
        <v>70</v>
      </c>
      <c r="C24">
        <v>260</v>
      </c>
      <c r="D24">
        <f t="shared" si="4"/>
        <v>2600</v>
      </c>
      <c r="E24">
        <v>77.105789999999999</v>
      </c>
      <c r="F24">
        <v>139.83362</v>
      </c>
      <c r="G24">
        <v>114.94253</v>
      </c>
      <c r="H24">
        <f t="shared" si="0"/>
        <v>-45.044254940157614</v>
      </c>
      <c r="I24">
        <f t="shared" si="1"/>
        <v>-18.165821845116014</v>
      </c>
      <c r="J24">
        <f t="shared" si="2"/>
        <v>-36.75444769756372</v>
      </c>
      <c r="K24">
        <f t="shared" si="3"/>
        <v>-33.321508160945783</v>
      </c>
      <c r="L24" t="s">
        <v>69</v>
      </c>
      <c r="M24" t="s">
        <v>70</v>
      </c>
    </row>
    <row r="25" spans="1:13" x14ac:dyDescent="0.3">
      <c r="A25" t="s">
        <v>71</v>
      </c>
      <c r="B25" t="s">
        <v>72</v>
      </c>
      <c r="C25">
        <v>1</v>
      </c>
      <c r="D25">
        <f t="shared" si="4"/>
        <v>10</v>
      </c>
      <c r="E25">
        <v>179.54597000000001</v>
      </c>
      <c r="F25">
        <v>122.18558</v>
      </c>
      <c r="G25">
        <v>134.04487</v>
      </c>
      <c r="H25">
        <f>(E25/$E$25-1)*100</f>
        <v>0</v>
      </c>
      <c r="I25">
        <f>(F25/$F$25-1)*100</f>
        <v>0</v>
      </c>
      <c r="J25">
        <f>(G25/$G$25-1)*100</f>
        <v>0</v>
      </c>
      <c r="K25">
        <f t="shared" si="3"/>
        <v>0</v>
      </c>
      <c r="L25" t="s">
        <v>71</v>
      </c>
      <c r="M25" t="s">
        <v>72</v>
      </c>
    </row>
    <row r="26" spans="1:13" x14ac:dyDescent="0.3">
      <c r="A26" t="s">
        <v>71</v>
      </c>
      <c r="B26" t="s">
        <v>72</v>
      </c>
      <c r="C26">
        <v>10</v>
      </c>
      <c r="D26">
        <f t="shared" si="4"/>
        <v>100</v>
      </c>
      <c r="E26">
        <v>131.05465000000001</v>
      </c>
      <c r="F26">
        <v>124.32935000000001</v>
      </c>
      <c r="G26">
        <v>118.34058</v>
      </c>
      <c r="H26">
        <f t="shared" ref="H26:H40" si="5">(E26/$E$25-1)*100</f>
        <v>-27.007746261305666</v>
      </c>
      <c r="I26">
        <f t="shared" ref="I26:I40" si="6">(F26/$F$25-1)*100</f>
        <v>1.7545196413521147</v>
      </c>
      <c r="J26">
        <f t="shared" ref="J26:J40" si="7">(G26/$G$25-1)*100</f>
        <v>-11.71569639330472</v>
      </c>
      <c r="K26">
        <f t="shared" si="3"/>
        <v>-12.322974337752756</v>
      </c>
      <c r="L26" t="s">
        <v>71</v>
      </c>
      <c r="M26" t="s">
        <v>72</v>
      </c>
    </row>
    <row r="27" spans="1:13" x14ac:dyDescent="0.3">
      <c r="A27" t="s">
        <v>71</v>
      </c>
      <c r="B27" t="s">
        <v>72</v>
      </c>
      <c r="C27">
        <v>20</v>
      </c>
      <c r="D27">
        <f t="shared" si="4"/>
        <v>200</v>
      </c>
      <c r="E27">
        <v>147.19826</v>
      </c>
      <c r="F27">
        <v>124.32935000000001</v>
      </c>
      <c r="G27">
        <v>92.669629999999998</v>
      </c>
      <c r="H27">
        <f t="shared" si="5"/>
        <v>-18.016394352933684</v>
      </c>
      <c r="I27">
        <f t="shared" si="6"/>
        <v>1.7545196413521147</v>
      </c>
      <c r="J27">
        <f t="shared" si="7"/>
        <v>-30.866709035563989</v>
      </c>
      <c r="K27">
        <f t="shared" si="3"/>
        <v>-15.709527915715185</v>
      </c>
      <c r="L27" t="s">
        <v>71</v>
      </c>
      <c r="M27" t="s">
        <v>72</v>
      </c>
    </row>
    <row r="28" spans="1:13" x14ac:dyDescent="0.3">
      <c r="A28" t="s">
        <v>71</v>
      </c>
      <c r="B28" t="s">
        <v>72</v>
      </c>
      <c r="C28">
        <v>30</v>
      </c>
      <c r="D28">
        <f t="shared" si="4"/>
        <v>300</v>
      </c>
      <c r="E28">
        <v>179.54597000000001</v>
      </c>
      <c r="F28">
        <v>207.21558999999999</v>
      </c>
      <c r="G28">
        <v>118.34058</v>
      </c>
      <c r="H28">
        <f t="shared" si="5"/>
        <v>0</v>
      </c>
      <c r="I28">
        <f t="shared" si="6"/>
        <v>69.590871525101392</v>
      </c>
      <c r="J28">
        <f t="shared" si="7"/>
        <v>-11.71569639330472</v>
      </c>
      <c r="K28">
        <f t="shared" si="3"/>
        <v>19.291725043932225</v>
      </c>
      <c r="L28" t="s">
        <v>71</v>
      </c>
      <c r="M28" t="s">
        <v>72</v>
      </c>
    </row>
    <row r="29" spans="1:13" x14ac:dyDescent="0.3">
      <c r="A29" t="s">
        <v>71</v>
      </c>
      <c r="B29" t="s">
        <v>72</v>
      </c>
      <c r="C29">
        <v>40</v>
      </c>
      <c r="D29">
        <f t="shared" si="4"/>
        <v>400</v>
      </c>
      <c r="E29">
        <v>203.35409000000001</v>
      </c>
      <c r="F29">
        <v>216.87313</v>
      </c>
      <c r="G29">
        <v>128.50964999999999</v>
      </c>
      <c r="H29">
        <f t="shared" si="5"/>
        <v>13.260180665709175</v>
      </c>
      <c r="I29">
        <f t="shared" si="6"/>
        <v>77.494864778642452</v>
      </c>
      <c r="J29">
        <f t="shared" si="7"/>
        <v>-4.129378468568035</v>
      </c>
      <c r="K29">
        <f t="shared" si="3"/>
        <v>28.875222325261195</v>
      </c>
      <c r="L29" t="s">
        <v>71</v>
      </c>
      <c r="M29" t="s">
        <v>72</v>
      </c>
    </row>
    <row r="30" spans="1:13" x14ac:dyDescent="0.3">
      <c r="A30" t="s">
        <v>71</v>
      </c>
      <c r="B30" t="s">
        <v>72</v>
      </c>
      <c r="C30">
        <v>50</v>
      </c>
      <c r="D30">
        <f t="shared" si="4"/>
        <v>500</v>
      </c>
      <c r="E30">
        <v>211.94354999999999</v>
      </c>
      <c r="F30">
        <v>232.74088</v>
      </c>
      <c r="G30">
        <v>169.71061</v>
      </c>
      <c r="H30">
        <f t="shared" si="5"/>
        <v>18.044169969395575</v>
      </c>
      <c r="I30">
        <f t="shared" si="6"/>
        <v>90.481462706155668</v>
      </c>
      <c r="J30">
        <f t="shared" si="7"/>
        <v>26.60731440151347</v>
      </c>
      <c r="K30">
        <f t="shared" si="3"/>
        <v>45.0443156923549</v>
      </c>
      <c r="L30" t="s">
        <v>71</v>
      </c>
      <c r="M30" t="s">
        <v>72</v>
      </c>
    </row>
    <row r="31" spans="1:13" x14ac:dyDescent="0.3">
      <c r="A31" t="s">
        <v>71</v>
      </c>
      <c r="B31" t="s">
        <v>72</v>
      </c>
      <c r="C31">
        <v>60</v>
      </c>
      <c r="D31">
        <f t="shared" si="4"/>
        <v>600</v>
      </c>
      <c r="E31">
        <v>219.59738999999999</v>
      </c>
      <c r="F31">
        <v>244.37117000000001</v>
      </c>
      <c r="G31">
        <v>205.61545000000001</v>
      </c>
      <c r="H31">
        <f t="shared" si="5"/>
        <v>22.307055958983636</v>
      </c>
      <c r="I31">
        <f t="shared" si="6"/>
        <v>100.00000818427183</v>
      </c>
      <c r="J31">
        <f t="shared" si="7"/>
        <v>53.39300191047969</v>
      </c>
      <c r="K31">
        <f t="shared" si="3"/>
        <v>58.566688684578388</v>
      </c>
      <c r="L31" t="s">
        <v>71</v>
      </c>
      <c r="M31" t="s">
        <v>72</v>
      </c>
    </row>
    <row r="32" spans="1:13" x14ac:dyDescent="0.3">
      <c r="A32" t="s">
        <v>71</v>
      </c>
      <c r="B32" t="s">
        <v>72</v>
      </c>
      <c r="C32">
        <v>80</v>
      </c>
      <c r="D32">
        <f t="shared" si="4"/>
        <v>800</v>
      </c>
      <c r="E32">
        <v>219.59738999999999</v>
      </c>
      <c r="F32">
        <v>262.10928999999999</v>
      </c>
      <c r="G32">
        <v>288.04514999999998</v>
      </c>
      <c r="H32">
        <f t="shared" si="5"/>
        <v>22.307055958983636</v>
      </c>
      <c r="I32">
        <f t="shared" si="6"/>
        <v>114.51736776140029</v>
      </c>
      <c r="J32">
        <f t="shared" si="7"/>
        <v>114.88711205434416</v>
      </c>
      <c r="K32">
        <f t="shared" si="3"/>
        <v>83.903845258242697</v>
      </c>
      <c r="L32" t="s">
        <v>71</v>
      </c>
      <c r="M32" t="s">
        <v>72</v>
      </c>
    </row>
    <row r="33" spans="1:13" x14ac:dyDescent="0.3">
      <c r="A33" t="s">
        <v>71</v>
      </c>
      <c r="B33" t="s">
        <v>72</v>
      </c>
      <c r="C33">
        <v>100</v>
      </c>
      <c r="D33">
        <f t="shared" si="4"/>
        <v>1000</v>
      </c>
      <c r="E33">
        <v>170.87434999999999</v>
      </c>
      <c r="F33">
        <v>179.54597000000001</v>
      </c>
      <c r="G33">
        <v>283.88709999999998</v>
      </c>
      <c r="H33">
        <f t="shared" si="5"/>
        <v>-4.8297491723150454</v>
      </c>
      <c r="I33">
        <f t="shared" si="6"/>
        <v>46.945302383472765</v>
      </c>
      <c r="J33">
        <f t="shared" si="7"/>
        <v>111.78512836783683</v>
      </c>
      <c r="K33">
        <f t="shared" si="3"/>
        <v>51.300227192998186</v>
      </c>
      <c r="L33" t="s">
        <v>71</v>
      </c>
      <c r="M33" t="s">
        <v>72</v>
      </c>
    </row>
    <row r="34" spans="1:13" x14ac:dyDescent="0.3">
      <c r="A34" t="s">
        <v>71</v>
      </c>
      <c r="B34" t="s">
        <v>72</v>
      </c>
      <c r="C34">
        <v>120</v>
      </c>
      <c r="D34">
        <f t="shared" si="4"/>
        <v>1200</v>
      </c>
      <c r="E34">
        <v>138.40913</v>
      </c>
      <c r="F34">
        <v>170.87434999999999</v>
      </c>
      <c r="G34">
        <v>221.09637000000001</v>
      </c>
      <c r="H34">
        <f t="shared" si="5"/>
        <v>-22.911591944948697</v>
      </c>
      <c r="I34">
        <f t="shared" si="6"/>
        <v>39.848212857851138</v>
      </c>
      <c r="J34">
        <f t="shared" si="7"/>
        <v>64.942060072869623</v>
      </c>
      <c r="K34">
        <f t="shared" si="3"/>
        <v>27.292893661924023</v>
      </c>
      <c r="L34" t="s">
        <v>71</v>
      </c>
      <c r="M34" t="s">
        <v>72</v>
      </c>
    </row>
    <row r="35" spans="1:13" x14ac:dyDescent="0.3">
      <c r="A35" t="s">
        <v>71</v>
      </c>
      <c r="B35" t="s">
        <v>72</v>
      </c>
      <c r="C35">
        <v>140</v>
      </c>
      <c r="D35">
        <f t="shared" si="4"/>
        <v>1400</v>
      </c>
      <c r="E35">
        <v>105.97178</v>
      </c>
      <c r="F35">
        <v>89.772980000000004</v>
      </c>
      <c r="G35">
        <v>185.33926</v>
      </c>
      <c r="H35">
        <f t="shared" si="5"/>
        <v>-40.977912230500081</v>
      </c>
      <c r="I35">
        <f t="shared" si="6"/>
        <v>-26.527352900399535</v>
      </c>
      <c r="J35">
        <f t="shared" si="7"/>
        <v>38.266581928872021</v>
      </c>
      <c r="K35">
        <f t="shared" si="3"/>
        <v>-9.7462277340091976</v>
      </c>
      <c r="L35" t="s">
        <v>71</v>
      </c>
      <c r="M35" t="s">
        <v>72</v>
      </c>
    </row>
    <row r="36" spans="1:13" x14ac:dyDescent="0.3">
      <c r="A36" t="s">
        <v>71</v>
      </c>
      <c r="B36" t="s">
        <v>72</v>
      </c>
      <c r="C36">
        <v>160</v>
      </c>
      <c r="D36">
        <f t="shared" si="4"/>
        <v>1600</v>
      </c>
      <c r="E36">
        <v>81.27664</v>
      </c>
      <c r="F36">
        <v>92.669629999999998</v>
      </c>
      <c r="G36">
        <v>128.50964999999999</v>
      </c>
      <c r="H36">
        <f t="shared" si="5"/>
        <v>-54.732127933587151</v>
      </c>
      <c r="I36">
        <f t="shared" si="6"/>
        <v>-24.15665580177301</v>
      </c>
      <c r="J36">
        <f t="shared" si="7"/>
        <v>-4.129378468568035</v>
      </c>
      <c r="K36">
        <f t="shared" si="3"/>
        <v>-27.672720734642734</v>
      </c>
      <c r="L36" t="s">
        <v>71</v>
      </c>
      <c r="M36" t="s">
        <v>72</v>
      </c>
    </row>
    <row r="37" spans="1:13" x14ac:dyDescent="0.3">
      <c r="A37" t="s">
        <v>71</v>
      </c>
      <c r="B37" t="s">
        <v>72</v>
      </c>
      <c r="C37">
        <v>180</v>
      </c>
      <c r="D37">
        <f t="shared" si="4"/>
        <v>1800</v>
      </c>
      <c r="E37">
        <v>67.022440000000003</v>
      </c>
      <c r="F37">
        <v>82.886240000000001</v>
      </c>
      <c r="G37">
        <v>144.02258</v>
      </c>
      <c r="H37">
        <f t="shared" si="5"/>
        <v>-62.671153242815755</v>
      </c>
      <c r="I37">
        <f t="shared" si="6"/>
        <v>-32.163648116250712</v>
      </c>
      <c r="J37">
        <f t="shared" si="7"/>
        <v>7.4435597572663603</v>
      </c>
      <c r="K37">
        <f t="shared" si="3"/>
        <v>-29.1304138672667</v>
      </c>
      <c r="L37" t="s">
        <v>71</v>
      </c>
      <c r="M37" t="s">
        <v>72</v>
      </c>
    </row>
    <row r="38" spans="1:13" x14ac:dyDescent="0.3">
      <c r="A38" t="s">
        <v>71</v>
      </c>
      <c r="B38" t="s">
        <v>72</v>
      </c>
      <c r="C38">
        <v>200</v>
      </c>
      <c r="D38">
        <f t="shared" si="4"/>
        <v>2000</v>
      </c>
      <c r="E38">
        <v>67.022440000000003</v>
      </c>
      <c r="F38">
        <v>92.669629999999998</v>
      </c>
      <c r="G38">
        <v>98.206940000000003</v>
      </c>
      <c r="H38">
        <f t="shared" si="5"/>
        <v>-62.671153242815755</v>
      </c>
      <c r="I38">
        <f t="shared" si="6"/>
        <v>-24.15665580177301</v>
      </c>
      <c r="J38">
        <f t="shared" si="7"/>
        <v>-26.735771387595808</v>
      </c>
      <c r="K38">
        <f t="shared" si="3"/>
        <v>-37.854526810728188</v>
      </c>
      <c r="L38" t="s">
        <v>71</v>
      </c>
      <c r="M38" t="s">
        <v>72</v>
      </c>
    </row>
    <row r="39" spans="1:13" x14ac:dyDescent="0.3">
      <c r="A39" t="s">
        <v>71</v>
      </c>
      <c r="B39" t="s">
        <v>72</v>
      </c>
      <c r="C39">
        <v>220</v>
      </c>
      <c r="D39">
        <f t="shared" si="4"/>
        <v>2200</v>
      </c>
      <c r="E39">
        <v>82.886240000000001</v>
      </c>
      <c r="F39">
        <v>77.105789999999999</v>
      </c>
      <c r="G39">
        <v>94.784040000000005</v>
      </c>
      <c r="H39">
        <f t="shared" si="5"/>
        <v>-53.835644431339787</v>
      </c>
      <c r="I39">
        <f t="shared" si="6"/>
        <v>-36.894525524206699</v>
      </c>
      <c r="J39">
        <f t="shared" si="7"/>
        <v>-29.289319315241237</v>
      </c>
      <c r="K39">
        <f t="shared" si="3"/>
        <v>-40.006496423595905</v>
      </c>
      <c r="L39" t="s">
        <v>71</v>
      </c>
      <c r="M39" t="s">
        <v>72</v>
      </c>
    </row>
    <row r="40" spans="1:13" x14ac:dyDescent="0.3">
      <c r="A40" t="s">
        <v>71</v>
      </c>
      <c r="B40" t="s">
        <v>72</v>
      </c>
      <c r="C40">
        <v>240</v>
      </c>
      <c r="D40">
        <f t="shared" si="4"/>
        <v>2400</v>
      </c>
      <c r="E40">
        <v>92.669629999999998</v>
      </c>
      <c r="F40">
        <v>77.105789999999999</v>
      </c>
      <c r="G40">
        <v>77.105789999999999</v>
      </c>
      <c r="H40">
        <f t="shared" si="5"/>
        <v>-48.386683365825476</v>
      </c>
      <c r="I40">
        <f t="shared" si="6"/>
        <v>-36.894525524206699</v>
      </c>
      <c r="J40">
        <f t="shared" si="7"/>
        <v>-42.47762708114081</v>
      </c>
      <c r="K40">
        <f t="shared" si="3"/>
        <v>-42.586278657057662</v>
      </c>
      <c r="L40" t="s">
        <v>71</v>
      </c>
      <c r="M40" t="s">
        <v>72</v>
      </c>
    </row>
    <row r="41" spans="1:13" x14ac:dyDescent="0.3">
      <c r="A41" t="s">
        <v>73</v>
      </c>
      <c r="B41" t="s">
        <v>74</v>
      </c>
      <c r="C41">
        <v>1</v>
      </c>
      <c r="D41">
        <f t="shared" si="4"/>
        <v>10</v>
      </c>
      <c r="E41">
        <v>112.44834</v>
      </c>
      <c r="F41">
        <v>167.13433000000001</v>
      </c>
      <c r="G41">
        <v>96.637690000000006</v>
      </c>
      <c r="H41">
        <f>(E41/$E$41-1)*100</f>
        <v>0</v>
      </c>
      <c r="I41">
        <f>(F41/$F$41-1)*100</f>
        <v>0</v>
      </c>
      <c r="J41">
        <f>(G41/$G$41-1)*100</f>
        <v>0</v>
      </c>
      <c r="K41">
        <f t="shared" si="3"/>
        <v>0</v>
      </c>
      <c r="L41" t="s">
        <v>73</v>
      </c>
      <c r="M41" t="s">
        <v>74</v>
      </c>
    </row>
    <row r="42" spans="1:13" x14ac:dyDescent="0.3">
      <c r="A42" t="s">
        <v>73</v>
      </c>
      <c r="B42" t="s">
        <v>74</v>
      </c>
      <c r="C42">
        <v>10</v>
      </c>
      <c r="D42">
        <f t="shared" si="4"/>
        <v>100</v>
      </c>
      <c r="E42">
        <v>97.912090000000006</v>
      </c>
      <c r="F42">
        <v>172.48786999999999</v>
      </c>
      <c r="G42">
        <v>96.637690000000006</v>
      </c>
      <c r="H42">
        <f t="shared" ref="H42:H62" si="8">(E42/$E$41-1)*100</f>
        <v>-12.927047211190491</v>
      </c>
      <c r="I42">
        <f t="shared" ref="I42:I62" si="9">(F42/$F$41-1)*100</f>
        <v>3.2031360642663875</v>
      </c>
      <c r="J42">
        <f t="shared" ref="J42:J62" si="10">(G42/$G$41-1)*100</f>
        <v>0</v>
      </c>
      <c r="K42">
        <f t="shared" si="3"/>
        <v>-3.2413037156413673</v>
      </c>
      <c r="L42" t="s">
        <v>73</v>
      </c>
      <c r="M42" t="s">
        <v>74</v>
      </c>
    </row>
    <row r="43" spans="1:13" x14ac:dyDescent="0.3">
      <c r="A43" t="s">
        <v>73</v>
      </c>
      <c r="B43" t="s">
        <v>74</v>
      </c>
      <c r="C43">
        <v>20</v>
      </c>
      <c r="D43">
        <f t="shared" si="4"/>
        <v>200</v>
      </c>
      <c r="E43">
        <v>106.40636000000001</v>
      </c>
      <c r="F43">
        <v>141.12886</v>
      </c>
      <c r="G43">
        <v>85.763459999999995</v>
      </c>
      <c r="H43">
        <f t="shared" si="8"/>
        <v>-5.3731162238588759</v>
      </c>
      <c r="I43">
        <f t="shared" si="9"/>
        <v>-15.559622011827257</v>
      </c>
      <c r="J43">
        <f t="shared" si="10"/>
        <v>-11.252576505088241</v>
      </c>
      <c r="K43">
        <f t="shared" si="3"/>
        <v>-10.728438246924791</v>
      </c>
      <c r="L43" t="s">
        <v>73</v>
      </c>
      <c r="M43" t="s">
        <v>74</v>
      </c>
    </row>
    <row r="44" spans="1:13" x14ac:dyDescent="0.3">
      <c r="A44" t="s">
        <v>73</v>
      </c>
      <c r="B44" t="s">
        <v>74</v>
      </c>
      <c r="C44">
        <v>30</v>
      </c>
      <c r="D44">
        <f t="shared" si="4"/>
        <v>300</v>
      </c>
      <c r="E44">
        <v>114.99191</v>
      </c>
      <c r="F44">
        <v>146.86813000000001</v>
      </c>
      <c r="G44">
        <v>109.46904000000001</v>
      </c>
      <c r="H44">
        <f t="shared" si="8"/>
        <v>2.2619898168350083</v>
      </c>
      <c r="I44">
        <f t="shared" si="9"/>
        <v>-12.125695540826353</v>
      </c>
      <c r="J44">
        <f t="shared" si="10"/>
        <v>13.277790476986784</v>
      </c>
      <c r="K44">
        <f t="shared" si="3"/>
        <v>1.1380282509984798</v>
      </c>
      <c r="L44" t="s">
        <v>73</v>
      </c>
      <c r="M44" t="s">
        <v>74</v>
      </c>
    </row>
    <row r="45" spans="1:13" x14ac:dyDescent="0.3">
      <c r="A45" t="s">
        <v>73</v>
      </c>
      <c r="B45" t="s">
        <v>74</v>
      </c>
      <c r="C45">
        <v>40</v>
      </c>
      <c r="D45">
        <f t="shared" si="4"/>
        <v>400</v>
      </c>
      <c r="E45">
        <v>135.14608000000001</v>
      </c>
      <c r="F45">
        <v>167.13433000000001</v>
      </c>
      <c r="G45">
        <v>83.814040000000006</v>
      </c>
      <c r="H45">
        <f t="shared" si="8"/>
        <v>20.185037858273414</v>
      </c>
      <c r="I45">
        <f t="shared" si="9"/>
        <v>0</v>
      </c>
      <c r="J45">
        <f t="shared" si="10"/>
        <v>-13.269822571296974</v>
      </c>
      <c r="K45">
        <f t="shared" si="3"/>
        <v>2.3050717623254804</v>
      </c>
      <c r="L45" t="s">
        <v>73</v>
      </c>
      <c r="M45" t="s">
        <v>74</v>
      </c>
    </row>
    <row r="46" spans="1:13" x14ac:dyDescent="0.3">
      <c r="A46" t="s">
        <v>73</v>
      </c>
      <c r="B46" t="s">
        <v>74</v>
      </c>
      <c r="C46">
        <v>50</v>
      </c>
      <c r="D46">
        <f t="shared" si="4"/>
        <v>500</v>
      </c>
      <c r="E46">
        <v>135.14608000000001</v>
      </c>
      <c r="F46">
        <v>158.76589999999999</v>
      </c>
      <c r="G46">
        <v>93.596639999999994</v>
      </c>
      <c r="H46">
        <f t="shared" si="8"/>
        <v>20.185037858273414</v>
      </c>
      <c r="I46">
        <f t="shared" si="9"/>
        <v>-5.0070084344730486</v>
      </c>
      <c r="J46">
        <f t="shared" si="10"/>
        <v>-3.1468570906444615</v>
      </c>
      <c r="K46">
        <f t="shared" si="3"/>
        <v>4.0103907777186345</v>
      </c>
      <c r="L46" t="s">
        <v>73</v>
      </c>
      <c r="M46" t="s">
        <v>74</v>
      </c>
    </row>
    <row r="47" spans="1:13" x14ac:dyDescent="0.3">
      <c r="A47" t="s">
        <v>73</v>
      </c>
      <c r="B47" t="s">
        <v>74</v>
      </c>
      <c r="C47">
        <v>60</v>
      </c>
      <c r="D47">
        <f t="shared" si="4"/>
        <v>600</v>
      </c>
      <c r="E47">
        <v>126.62170999999999</v>
      </c>
      <c r="F47">
        <v>167.13433000000001</v>
      </c>
      <c r="G47">
        <v>98.333219999999997</v>
      </c>
      <c r="H47">
        <f t="shared" si="8"/>
        <v>12.604339023590727</v>
      </c>
      <c r="I47">
        <f t="shared" si="9"/>
        <v>0</v>
      </c>
      <c r="J47">
        <f t="shared" si="10"/>
        <v>1.7545224849641938</v>
      </c>
      <c r="K47">
        <f t="shared" si="3"/>
        <v>4.7862871695183067</v>
      </c>
      <c r="L47" t="s">
        <v>73</v>
      </c>
      <c r="M47" t="s">
        <v>74</v>
      </c>
    </row>
    <row r="48" spans="1:13" x14ac:dyDescent="0.3">
      <c r="A48" t="s">
        <v>73</v>
      </c>
      <c r="B48" t="s">
        <v>74</v>
      </c>
      <c r="C48">
        <v>80</v>
      </c>
      <c r="D48">
        <f t="shared" si="4"/>
        <v>800</v>
      </c>
      <c r="E48">
        <v>126.62170999999999</v>
      </c>
      <c r="F48">
        <v>161.09132</v>
      </c>
      <c r="G48">
        <v>106.01730999999999</v>
      </c>
      <c r="H48">
        <f t="shared" si="8"/>
        <v>12.604339023590727</v>
      </c>
      <c r="I48">
        <f t="shared" si="9"/>
        <v>-3.6156605288692134</v>
      </c>
      <c r="J48">
        <f t="shared" si="10"/>
        <v>9.7059646189804347</v>
      </c>
      <c r="K48">
        <f t="shared" si="3"/>
        <v>6.2315477045673164</v>
      </c>
      <c r="L48" t="s">
        <v>73</v>
      </c>
      <c r="M48" t="s">
        <v>74</v>
      </c>
    </row>
    <row r="49" spans="1:13" x14ac:dyDescent="0.3">
      <c r="A49" t="s">
        <v>73</v>
      </c>
      <c r="B49" t="s">
        <v>74</v>
      </c>
      <c r="C49">
        <v>100</v>
      </c>
      <c r="D49">
        <f t="shared" si="4"/>
        <v>1000</v>
      </c>
      <c r="E49">
        <v>137.57042000000001</v>
      </c>
      <c r="F49">
        <v>162.62313</v>
      </c>
      <c r="G49">
        <v>106.01730999999999</v>
      </c>
      <c r="H49">
        <f t="shared" si="8"/>
        <v>22.340996763491571</v>
      </c>
      <c r="I49">
        <f t="shared" si="9"/>
        <v>-2.6991462496065322</v>
      </c>
      <c r="J49">
        <f t="shared" si="10"/>
        <v>9.7059646189804347</v>
      </c>
      <c r="K49">
        <f t="shared" si="3"/>
        <v>9.7826050442884913</v>
      </c>
      <c r="L49" t="s">
        <v>73</v>
      </c>
      <c r="M49" t="s">
        <v>74</v>
      </c>
    </row>
    <row r="50" spans="1:13" x14ac:dyDescent="0.3">
      <c r="A50" t="s">
        <v>73</v>
      </c>
      <c r="B50" t="s">
        <v>74</v>
      </c>
      <c r="C50">
        <v>120</v>
      </c>
      <c r="D50">
        <f t="shared" si="4"/>
        <v>1200</v>
      </c>
      <c r="E50">
        <v>141.12886</v>
      </c>
      <c r="F50">
        <v>142.29523</v>
      </c>
      <c r="G50">
        <v>93.596639999999994</v>
      </c>
      <c r="H50">
        <f t="shared" si="8"/>
        <v>25.50550768468436</v>
      </c>
      <c r="I50">
        <f t="shared" si="9"/>
        <v>-14.861758203715535</v>
      </c>
      <c r="J50">
        <f t="shared" si="10"/>
        <v>-3.1468570906444615</v>
      </c>
      <c r="K50">
        <f t="shared" si="3"/>
        <v>2.4989641301081211</v>
      </c>
      <c r="L50" t="s">
        <v>73</v>
      </c>
      <c r="M50" t="s">
        <v>74</v>
      </c>
    </row>
    <row r="51" spans="1:13" x14ac:dyDescent="0.3">
      <c r="A51" t="s">
        <v>73</v>
      </c>
      <c r="B51" t="s">
        <v>74</v>
      </c>
      <c r="C51">
        <v>140</v>
      </c>
      <c r="D51">
        <f t="shared" si="4"/>
        <v>1400</v>
      </c>
      <c r="E51">
        <v>100.41237</v>
      </c>
      <c r="F51">
        <v>135.14608000000001</v>
      </c>
      <c r="G51">
        <v>98.333219999999997</v>
      </c>
      <c r="H51">
        <f t="shared" si="8"/>
        <v>-10.703555072489291</v>
      </c>
      <c r="I51">
        <f t="shared" si="9"/>
        <v>-19.139245659464454</v>
      </c>
      <c r="J51">
        <f t="shared" si="10"/>
        <v>1.7545224849641938</v>
      </c>
      <c r="K51">
        <f t="shared" si="3"/>
        <v>-9.3627594156631826</v>
      </c>
      <c r="L51" t="s">
        <v>73</v>
      </c>
      <c r="M51" t="s">
        <v>74</v>
      </c>
    </row>
    <row r="52" spans="1:13" x14ac:dyDescent="0.3">
      <c r="A52" t="s">
        <v>73</v>
      </c>
      <c r="B52" t="s">
        <v>74</v>
      </c>
      <c r="C52">
        <v>160</v>
      </c>
      <c r="D52">
        <f t="shared" si="4"/>
        <v>1600</v>
      </c>
      <c r="E52">
        <v>126.62170999999999</v>
      </c>
      <c r="F52">
        <v>126.62170999999999</v>
      </c>
      <c r="G52">
        <v>109.46904000000001</v>
      </c>
      <c r="H52">
        <f t="shared" si="8"/>
        <v>12.604339023590727</v>
      </c>
      <c r="I52">
        <f t="shared" si="9"/>
        <v>-24.239556289841836</v>
      </c>
      <c r="J52">
        <f t="shared" si="10"/>
        <v>13.277790476986784</v>
      </c>
      <c r="K52">
        <f t="shared" si="3"/>
        <v>0.54752440357855825</v>
      </c>
      <c r="L52" t="s">
        <v>73</v>
      </c>
      <c r="M52" t="s">
        <v>74</v>
      </c>
    </row>
    <row r="53" spans="1:13" x14ac:dyDescent="0.3">
      <c r="A53" t="s">
        <v>73</v>
      </c>
      <c r="B53" t="s">
        <v>74</v>
      </c>
      <c r="C53">
        <v>180</v>
      </c>
      <c r="D53">
        <f t="shared" si="4"/>
        <v>1800</v>
      </c>
      <c r="E53">
        <v>176.51353</v>
      </c>
      <c r="F53">
        <v>172.48786999999999</v>
      </c>
      <c r="G53">
        <v>109.46904000000001</v>
      </c>
      <c r="H53">
        <f t="shared" si="8"/>
        <v>56.972997556033292</v>
      </c>
      <c r="I53">
        <f t="shared" si="9"/>
        <v>3.2031360642663875</v>
      </c>
      <c r="J53">
        <f t="shared" si="10"/>
        <v>13.277790476986784</v>
      </c>
      <c r="K53">
        <f t="shared" si="3"/>
        <v>24.484641365762155</v>
      </c>
      <c r="L53" t="s">
        <v>73</v>
      </c>
      <c r="M53" t="s">
        <v>74</v>
      </c>
    </row>
    <row r="54" spans="1:13" x14ac:dyDescent="0.3">
      <c r="A54" t="s">
        <v>73</v>
      </c>
      <c r="B54" t="s">
        <v>74</v>
      </c>
      <c r="C54">
        <v>200</v>
      </c>
      <c r="D54">
        <f t="shared" si="4"/>
        <v>2000</v>
      </c>
      <c r="E54">
        <v>164.64337</v>
      </c>
      <c r="F54">
        <v>207.30462</v>
      </c>
      <c r="G54">
        <v>182.95102</v>
      </c>
      <c r="H54">
        <f t="shared" si="8"/>
        <v>46.416896861260916</v>
      </c>
      <c r="I54">
        <f t="shared" si="9"/>
        <v>24.034733019840981</v>
      </c>
      <c r="J54">
        <f t="shared" si="10"/>
        <v>89.31642509252859</v>
      </c>
      <c r="K54">
        <f t="shared" si="3"/>
        <v>53.256018324543497</v>
      </c>
      <c r="L54" t="s">
        <v>73</v>
      </c>
      <c r="M54" t="s">
        <v>74</v>
      </c>
    </row>
    <row r="55" spans="1:13" x14ac:dyDescent="0.3">
      <c r="A55" t="s">
        <v>73</v>
      </c>
      <c r="B55" t="s">
        <v>74</v>
      </c>
      <c r="C55">
        <v>220</v>
      </c>
      <c r="D55">
        <f t="shared" si="4"/>
        <v>2200</v>
      </c>
      <c r="E55">
        <v>130.16201000000001</v>
      </c>
      <c r="F55">
        <v>233.01828</v>
      </c>
      <c r="G55">
        <v>147.98928000000001</v>
      </c>
      <c r="H55">
        <f t="shared" si="8"/>
        <v>15.752718092592577</v>
      </c>
      <c r="I55">
        <f t="shared" si="9"/>
        <v>39.419758944796079</v>
      </c>
      <c r="J55">
        <f t="shared" si="10"/>
        <v>53.138263135221877</v>
      </c>
      <c r="K55">
        <f t="shared" si="3"/>
        <v>36.103580057536846</v>
      </c>
      <c r="L55" t="s">
        <v>73</v>
      </c>
      <c r="M55" t="s">
        <v>74</v>
      </c>
    </row>
    <row r="56" spans="1:13" x14ac:dyDescent="0.3">
      <c r="A56" t="s">
        <v>73</v>
      </c>
      <c r="B56" t="s">
        <v>74</v>
      </c>
      <c r="C56">
        <v>240</v>
      </c>
      <c r="D56">
        <f t="shared" si="4"/>
        <v>2400</v>
      </c>
      <c r="E56">
        <v>109.46904000000001</v>
      </c>
      <c r="F56">
        <v>195.82417000000001</v>
      </c>
      <c r="G56">
        <v>151.30287999999999</v>
      </c>
      <c r="H56">
        <f t="shared" si="8"/>
        <v>-2.6494833094023451</v>
      </c>
      <c r="I56">
        <f t="shared" si="9"/>
        <v>17.165737284494465</v>
      </c>
      <c r="J56">
        <f t="shared" si="10"/>
        <v>56.567153043496774</v>
      </c>
      <c r="K56">
        <f t="shared" si="3"/>
        <v>23.6944690061963</v>
      </c>
      <c r="L56" t="s">
        <v>73</v>
      </c>
      <c r="M56" t="s">
        <v>74</v>
      </c>
    </row>
    <row r="57" spans="1:13" x14ac:dyDescent="0.3">
      <c r="A57" t="s">
        <v>73</v>
      </c>
      <c r="B57" t="s">
        <v>74</v>
      </c>
      <c r="C57">
        <v>260</v>
      </c>
      <c r="D57">
        <f t="shared" si="4"/>
        <v>2600</v>
      </c>
      <c r="E57">
        <v>82.321680000000001</v>
      </c>
      <c r="F57">
        <v>175.57462000000001</v>
      </c>
      <c r="G57">
        <v>143.73989</v>
      </c>
      <c r="H57">
        <f t="shared" si="8"/>
        <v>-26.791556015855811</v>
      </c>
      <c r="I57">
        <f t="shared" si="9"/>
        <v>5.0500037903643102</v>
      </c>
      <c r="J57">
        <f t="shared" si="10"/>
        <v>48.741024335329207</v>
      </c>
      <c r="K57">
        <f t="shared" si="3"/>
        <v>8.9998240366125692</v>
      </c>
      <c r="L57" t="s">
        <v>73</v>
      </c>
      <c r="M57" t="s">
        <v>74</v>
      </c>
    </row>
    <row r="58" spans="1:13" x14ac:dyDescent="0.3">
      <c r="A58" t="s">
        <v>73</v>
      </c>
      <c r="B58" t="s">
        <v>74</v>
      </c>
      <c r="C58">
        <v>280</v>
      </c>
      <c r="D58">
        <f t="shared" si="4"/>
        <v>2800</v>
      </c>
      <c r="E58">
        <v>103.65231</v>
      </c>
      <c r="F58">
        <v>172.48786999999999</v>
      </c>
      <c r="G58">
        <v>131.11096000000001</v>
      </c>
      <c r="H58">
        <f t="shared" si="8"/>
        <v>-7.8222853267553845</v>
      </c>
      <c r="I58">
        <f t="shared" si="9"/>
        <v>3.2031360642663875</v>
      </c>
      <c r="J58">
        <f t="shared" si="10"/>
        <v>35.672696646618938</v>
      </c>
      <c r="K58">
        <f t="shared" si="3"/>
        <v>10.351182461376647</v>
      </c>
      <c r="L58" t="s">
        <v>73</v>
      </c>
      <c r="M58" t="s">
        <v>74</v>
      </c>
    </row>
    <row r="59" spans="1:13" x14ac:dyDescent="0.3">
      <c r="A59" t="s">
        <v>73</v>
      </c>
      <c r="B59" t="s">
        <v>74</v>
      </c>
      <c r="C59">
        <v>300</v>
      </c>
      <c r="D59">
        <f t="shared" si="4"/>
        <v>3000</v>
      </c>
      <c r="E59">
        <v>66.182820000000007</v>
      </c>
      <c r="F59">
        <v>146.86813000000001</v>
      </c>
      <c r="G59">
        <v>78.202960000000004</v>
      </c>
      <c r="H59">
        <f t="shared" si="8"/>
        <v>-41.143799899580543</v>
      </c>
      <c r="I59">
        <f t="shared" si="9"/>
        <v>-12.125695540826353</v>
      </c>
      <c r="J59">
        <f t="shared" si="10"/>
        <v>-19.076128578818473</v>
      </c>
      <c r="K59">
        <f t="shared" si="3"/>
        <v>-24.115208006408455</v>
      </c>
      <c r="L59" t="s">
        <v>73</v>
      </c>
      <c r="M59" t="s">
        <v>74</v>
      </c>
    </row>
    <row r="60" spans="1:13" x14ac:dyDescent="0.3">
      <c r="A60" t="s">
        <v>73</v>
      </c>
      <c r="B60" t="s">
        <v>74</v>
      </c>
      <c r="C60">
        <v>320</v>
      </c>
      <c r="D60">
        <f t="shared" si="4"/>
        <v>3200</v>
      </c>
      <c r="E60">
        <v>55.297840000000001</v>
      </c>
      <c r="F60">
        <v>130.16201000000001</v>
      </c>
      <c r="G60">
        <v>85.763459999999995</v>
      </c>
      <c r="H60">
        <f t="shared" si="8"/>
        <v>-50.823782725471986</v>
      </c>
      <c r="I60">
        <f t="shared" si="9"/>
        <v>-22.121320018454615</v>
      </c>
      <c r="J60">
        <f t="shared" si="10"/>
        <v>-11.252576505088241</v>
      </c>
      <c r="K60">
        <f t="shared" si="3"/>
        <v>-28.065893083004948</v>
      </c>
      <c r="L60" t="s">
        <v>73</v>
      </c>
      <c r="M60" t="s">
        <v>74</v>
      </c>
    </row>
    <row r="61" spans="1:13" x14ac:dyDescent="0.3">
      <c r="A61" t="s">
        <v>73</v>
      </c>
      <c r="B61" t="s">
        <v>74</v>
      </c>
      <c r="C61">
        <v>340</v>
      </c>
      <c r="D61">
        <f t="shared" si="4"/>
        <v>3400</v>
      </c>
      <c r="E61">
        <v>45.454549999999998</v>
      </c>
      <c r="F61">
        <v>113.90876</v>
      </c>
      <c r="G61">
        <v>101.63945</v>
      </c>
      <c r="H61">
        <f t="shared" si="8"/>
        <v>-59.577393494648298</v>
      </c>
      <c r="I61">
        <f t="shared" si="9"/>
        <v>-31.845982809157157</v>
      </c>
      <c r="J61">
        <f t="shared" si="10"/>
        <v>5.1757859692217245</v>
      </c>
      <c r="K61">
        <f t="shared" si="3"/>
        <v>-28.749196778194577</v>
      </c>
      <c r="L61" t="s">
        <v>73</v>
      </c>
      <c r="M61" t="s">
        <v>74</v>
      </c>
    </row>
    <row r="62" spans="1:13" x14ac:dyDescent="0.3">
      <c r="A62" t="s">
        <v>73</v>
      </c>
      <c r="B62" t="s">
        <v>74</v>
      </c>
      <c r="C62">
        <v>360</v>
      </c>
      <c r="D62">
        <f t="shared" si="4"/>
        <v>3600</v>
      </c>
      <c r="E62">
        <v>46.35472</v>
      </c>
      <c r="F62">
        <v>109.84587000000001</v>
      </c>
      <c r="G62">
        <v>85.763459999999995</v>
      </c>
      <c r="H62">
        <f t="shared" si="8"/>
        <v>-58.776874785345882</v>
      </c>
      <c r="I62">
        <f t="shared" si="9"/>
        <v>-34.276895716158371</v>
      </c>
      <c r="J62">
        <f t="shared" si="10"/>
        <v>-11.252576505088241</v>
      </c>
      <c r="K62">
        <f t="shared" si="3"/>
        <v>-34.768782335530837</v>
      </c>
      <c r="L62" t="s">
        <v>73</v>
      </c>
      <c r="M62" t="s">
        <v>74</v>
      </c>
    </row>
    <row r="63" spans="1:13" x14ac:dyDescent="0.3">
      <c r="A63" t="s">
        <v>75</v>
      </c>
      <c r="B63" t="s">
        <v>76</v>
      </c>
      <c r="C63">
        <v>1</v>
      </c>
      <c r="D63">
        <f t="shared" si="4"/>
        <v>10</v>
      </c>
      <c r="E63">
        <v>137.57042000000001</v>
      </c>
      <c r="F63">
        <v>166.88691</v>
      </c>
      <c r="G63">
        <v>101.63945</v>
      </c>
      <c r="H63">
        <f>(E63/$E$63-1)*100</f>
        <v>0</v>
      </c>
      <c r="I63">
        <f>(F63/$F$63-1)*100</f>
        <v>0</v>
      </c>
      <c r="J63">
        <f>(G63/$G$63-1)*100</f>
        <v>0</v>
      </c>
      <c r="K63">
        <f t="shared" si="3"/>
        <v>0</v>
      </c>
      <c r="L63" t="s">
        <v>75</v>
      </c>
      <c r="M63" t="s">
        <v>76</v>
      </c>
    </row>
    <row r="64" spans="1:13" x14ac:dyDescent="0.3">
      <c r="A64" t="s">
        <v>75</v>
      </c>
      <c r="B64" t="s">
        <v>76</v>
      </c>
      <c r="C64">
        <v>10</v>
      </c>
      <c r="D64">
        <f t="shared" si="4"/>
        <v>100</v>
      </c>
      <c r="E64">
        <v>137.57042000000001</v>
      </c>
      <c r="F64">
        <v>203.27891</v>
      </c>
      <c r="G64">
        <v>101.63945</v>
      </c>
      <c r="H64">
        <f t="shared" ref="H64:H83" si="11">(E64/$E$63-1)*100</f>
        <v>0</v>
      </c>
      <c r="I64">
        <f t="shared" ref="I64:I83" si="12">(F64/$F$63-1)*100</f>
        <v>21.806383736148028</v>
      </c>
      <c r="J64">
        <f t="shared" ref="J64:J83" si="13">(G64/$G$63-1)*100</f>
        <v>0</v>
      </c>
      <c r="K64">
        <f t="shared" si="3"/>
        <v>7.2687945787160091</v>
      </c>
      <c r="L64" t="s">
        <v>75</v>
      </c>
      <c r="M64" t="s">
        <v>76</v>
      </c>
    </row>
    <row r="65" spans="1:13" x14ac:dyDescent="0.3">
      <c r="A65" t="s">
        <v>75</v>
      </c>
      <c r="B65" t="s">
        <v>76</v>
      </c>
      <c r="C65">
        <v>20</v>
      </c>
      <c r="D65">
        <f t="shared" si="4"/>
        <v>200</v>
      </c>
      <c r="E65">
        <v>156.93342000000001</v>
      </c>
      <c r="F65">
        <v>231.77360999999999</v>
      </c>
      <c r="G65">
        <v>106.40636000000001</v>
      </c>
      <c r="H65">
        <f t="shared" si="11"/>
        <v>14.074973384540069</v>
      </c>
      <c r="I65">
        <f t="shared" si="12"/>
        <v>38.880640788423726</v>
      </c>
      <c r="J65">
        <f t="shared" si="13"/>
        <v>4.6900194757055536</v>
      </c>
      <c r="K65">
        <f t="shared" si="3"/>
        <v>19.215211216223114</v>
      </c>
      <c r="L65" t="s">
        <v>75</v>
      </c>
      <c r="M65" t="s">
        <v>76</v>
      </c>
    </row>
    <row r="66" spans="1:13" x14ac:dyDescent="0.3">
      <c r="A66" t="s">
        <v>75</v>
      </c>
      <c r="B66" t="s">
        <v>76</v>
      </c>
      <c r="C66">
        <v>30</v>
      </c>
      <c r="D66">
        <f t="shared" si="4"/>
        <v>300</v>
      </c>
      <c r="E66">
        <v>210.86206000000001</v>
      </c>
      <c r="F66">
        <v>297.23241000000002</v>
      </c>
      <c r="G66">
        <v>118.18182</v>
      </c>
      <c r="H66">
        <f t="shared" si="11"/>
        <v>53.275725988188441</v>
      </c>
      <c r="I66">
        <f t="shared" si="12"/>
        <v>78.104088571116819</v>
      </c>
      <c r="J66">
        <f t="shared" si="13"/>
        <v>16.27554064883272</v>
      </c>
      <c r="K66">
        <f t="shared" si="3"/>
        <v>49.218451736045999</v>
      </c>
      <c r="L66" t="s">
        <v>75</v>
      </c>
      <c r="M66" t="s">
        <v>76</v>
      </c>
    </row>
    <row r="67" spans="1:13" x14ac:dyDescent="0.3">
      <c r="A67" t="s">
        <v>75</v>
      </c>
      <c r="B67" t="s">
        <v>76</v>
      </c>
      <c r="C67">
        <v>40</v>
      </c>
      <c r="D67">
        <f t="shared" si="4"/>
        <v>400</v>
      </c>
      <c r="E67">
        <v>236.01373000000001</v>
      </c>
      <c r="F67">
        <v>330.91408999999999</v>
      </c>
      <c r="G67">
        <v>134.22566</v>
      </c>
      <c r="H67">
        <f t="shared" si="11"/>
        <v>71.558486192017142</v>
      </c>
      <c r="I67">
        <f t="shared" si="12"/>
        <v>98.286426418944401</v>
      </c>
      <c r="J67">
        <f t="shared" si="13"/>
        <v>32.060592614383495</v>
      </c>
      <c r="K67">
        <f t="shared" si="3"/>
        <v>67.301835075115022</v>
      </c>
      <c r="L67" t="s">
        <v>75</v>
      </c>
      <c r="M67" t="s">
        <v>76</v>
      </c>
    </row>
    <row r="68" spans="1:13" x14ac:dyDescent="0.3">
      <c r="A68" t="s">
        <v>75</v>
      </c>
      <c r="B68" t="s">
        <v>76</v>
      </c>
      <c r="C68">
        <v>50</v>
      </c>
      <c r="D68">
        <f t="shared" si="4"/>
        <v>500</v>
      </c>
      <c r="E68">
        <v>248.30000999999999</v>
      </c>
      <c r="F68">
        <v>357.79397999999998</v>
      </c>
      <c r="G68">
        <v>146.86813000000001</v>
      </c>
      <c r="H68">
        <f t="shared" si="11"/>
        <v>80.489388634562545</v>
      </c>
      <c r="I68">
        <f t="shared" si="12"/>
        <v>114.39307612562301</v>
      </c>
      <c r="J68">
        <f t="shared" si="13"/>
        <v>44.499138867831348</v>
      </c>
      <c r="K68">
        <f t="shared" si="3"/>
        <v>79.793867876005621</v>
      </c>
      <c r="L68" t="s">
        <v>75</v>
      </c>
      <c r="M68" t="s">
        <v>76</v>
      </c>
    </row>
    <row r="69" spans="1:13" x14ac:dyDescent="0.3">
      <c r="A69" t="s">
        <v>75</v>
      </c>
      <c r="B69" t="s">
        <v>76</v>
      </c>
      <c r="C69">
        <v>60</v>
      </c>
      <c r="D69">
        <f t="shared" si="4"/>
        <v>600</v>
      </c>
      <c r="E69">
        <v>261.74873000000002</v>
      </c>
      <c r="F69">
        <v>333.40219999999999</v>
      </c>
      <c r="G69">
        <v>184.07687999999999</v>
      </c>
      <c r="H69">
        <f t="shared" si="11"/>
        <v>90.26526923447642</v>
      </c>
      <c r="I69">
        <f t="shared" si="12"/>
        <v>99.77732225972666</v>
      </c>
      <c r="J69">
        <f t="shared" si="13"/>
        <v>81.107709654076231</v>
      </c>
      <c r="K69">
        <f t="shared" si="3"/>
        <v>90.383433716093109</v>
      </c>
      <c r="L69" t="s">
        <v>75</v>
      </c>
      <c r="M69" t="s">
        <v>76</v>
      </c>
    </row>
    <row r="70" spans="1:13" x14ac:dyDescent="0.3">
      <c r="A70" t="s">
        <v>75</v>
      </c>
      <c r="B70" t="s">
        <v>76</v>
      </c>
      <c r="C70">
        <v>80</v>
      </c>
      <c r="D70">
        <f t="shared" si="4"/>
        <v>800</v>
      </c>
      <c r="E70">
        <v>258.73181</v>
      </c>
      <c r="F70">
        <v>288.91361000000001</v>
      </c>
      <c r="G70">
        <v>167.62808000000001</v>
      </c>
      <c r="H70">
        <f t="shared" si="11"/>
        <v>88.072268733351237</v>
      </c>
      <c r="I70">
        <f t="shared" si="12"/>
        <v>73.119395643433037</v>
      </c>
      <c r="J70">
        <f t="shared" si="13"/>
        <v>64.924229715922337</v>
      </c>
      <c r="K70">
        <f t="shared" si="3"/>
        <v>75.37196469756887</v>
      </c>
      <c r="L70" t="s">
        <v>75</v>
      </c>
      <c r="M70" t="s">
        <v>76</v>
      </c>
    </row>
    <row r="71" spans="1:13" x14ac:dyDescent="0.3">
      <c r="A71" t="s">
        <v>75</v>
      </c>
      <c r="B71" t="s">
        <v>76</v>
      </c>
      <c r="C71">
        <v>100</v>
      </c>
      <c r="D71">
        <f t="shared" si="4"/>
        <v>1000</v>
      </c>
      <c r="E71">
        <v>229.98383000000001</v>
      </c>
      <c r="F71">
        <v>221.37809999999999</v>
      </c>
      <c r="G71">
        <v>132.36563000000001</v>
      </c>
      <c r="H71">
        <f t="shared" si="11"/>
        <v>67.175349177533946</v>
      </c>
      <c r="I71">
        <f t="shared" si="12"/>
        <v>32.651566261248412</v>
      </c>
      <c r="J71">
        <f t="shared" si="13"/>
        <v>30.230565002073529</v>
      </c>
      <c r="K71">
        <f t="shared" si="3"/>
        <v>43.35249348028529</v>
      </c>
      <c r="L71" t="s">
        <v>75</v>
      </c>
      <c r="M71" t="s">
        <v>76</v>
      </c>
    </row>
    <row r="72" spans="1:13" x14ac:dyDescent="0.3">
      <c r="A72" t="s">
        <v>75</v>
      </c>
      <c r="B72" t="s">
        <v>76</v>
      </c>
      <c r="C72">
        <v>120</v>
      </c>
      <c r="D72">
        <f t="shared" si="4"/>
        <v>1200</v>
      </c>
      <c r="E72">
        <v>146.86813000000001</v>
      </c>
      <c r="F72">
        <v>112.44834</v>
      </c>
      <c r="G72">
        <v>77.672759999999997</v>
      </c>
      <c r="H72">
        <f t="shared" si="11"/>
        <v>6.7585095691355734</v>
      </c>
      <c r="I72">
        <f t="shared" si="12"/>
        <v>-32.620035927323478</v>
      </c>
      <c r="J72">
        <f t="shared" si="13"/>
        <v>-23.580105952954288</v>
      </c>
      <c r="K72">
        <f t="shared" si="3"/>
        <v>-16.480544103714063</v>
      </c>
      <c r="L72" t="s">
        <v>75</v>
      </c>
      <c r="M72" t="s">
        <v>76</v>
      </c>
    </row>
    <row r="73" spans="1:13" x14ac:dyDescent="0.3">
      <c r="A73" t="s">
        <v>75</v>
      </c>
      <c r="B73" t="s">
        <v>76</v>
      </c>
      <c r="C73">
        <v>140</v>
      </c>
      <c r="D73">
        <f t="shared" si="4"/>
        <v>1400</v>
      </c>
      <c r="E73">
        <v>114.99191</v>
      </c>
      <c r="F73">
        <v>81.31156</v>
      </c>
      <c r="G73">
        <v>73.29325</v>
      </c>
      <c r="H73">
        <f t="shared" si="11"/>
        <v>-16.412329045735273</v>
      </c>
      <c r="I73">
        <f t="shared" si="12"/>
        <v>-51.277448902373465</v>
      </c>
      <c r="J73">
        <f t="shared" si="13"/>
        <v>-27.888974212276828</v>
      </c>
      <c r="K73">
        <f t="shared" ref="K73:K136" si="14">AVERAGE(H73:J73)</f>
        <v>-31.859584053461855</v>
      </c>
      <c r="L73" t="s">
        <v>75</v>
      </c>
      <c r="M73" t="s">
        <v>76</v>
      </c>
    </row>
    <row r="74" spans="1:13" x14ac:dyDescent="0.3">
      <c r="A74" t="s">
        <v>75</v>
      </c>
      <c r="B74" t="s">
        <v>76</v>
      </c>
      <c r="C74">
        <v>160</v>
      </c>
      <c r="D74">
        <f t="shared" ref="D74:D137" si="15">C74*10</f>
        <v>1600</v>
      </c>
      <c r="E74">
        <v>101.63945</v>
      </c>
      <c r="F74">
        <v>114.99191</v>
      </c>
      <c r="G74">
        <v>74.965559999999996</v>
      </c>
      <c r="H74">
        <f t="shared" si="11"/>
        <v>-26.118238208475354</v>
      </c>
      <c r="I74">
        <f t="shared" si="12"/>
        <v>-31.095908001412454</v>
      </c>
      <c r="J74">
        <f t="shared" si="13"/>
        <v>-26.243638665892032</v>
      </c>
      <c r="K74">
        <f t="shared" si="14"/>
        <v>-27.819261625259944</v>
      </c>
      <c r="L74" t="s">
        <v>75</v>
      </c>
      <c r="M74" t="s">
        <v>76</v>
      </c>
    </row>
    <row r="75" spans="1:13" x14ac:dyDescent="0.3">
      <c r="A75" t="s">
        <v>75</v>
      </c>
      <c r="B75" t="s">
        <v>76</v>
      </c>
      <c r="C75">
        <v>180</v>
      </c>
      <c r="D75">
        <f t="shared" si="15"/>
        <v>1800</v>
      </c>
      <c r="E75">
        <v>118.18182</v>
      </c>
      <c r="F75">
        <v>130.16201000000001</v>
      </c>
      <c r="G75">
        <v>65.555480000000003</v>
      </c>
      <c r="H75">
        <f t="shared" si="11"/>
        <v>-14.09358203602199</v>
      </c>
      <c r="I75">
        <f t="shared" si="12"/>
        <v>-22.005860136064591</v>
      </c>
      <c r="J75">
        <f t="shared" si="13"/>
        <v>-35.501933550407841</v>
      </c>
      <c r="K75">
        <f t="shared" si="14"/>
        <v>-23.867125240831474</v>
      </c>
      <c r="L75" t="s">
        <v>75</v>
      </c>
      <c r="M75" t="s">
        <v>76</v>
      </c>
    </row>
    <row r="76" spans="1:13" x14ac:dyDescent="0.3">
      <c r="A76" t="s">
        <v>75</v>
      </c>
      <c r="B76" t="s">
        <v>76</v>
      </c>
      <c r="C76">
        <v>200</v>
      </c>
      <c r="D76">
        <f t="shared" si="15"/>
        <v>2000</v>
      </c>
      <c r="E76">
        <v>132.36563000000001</v>
      </c>
      <c r="F76">
        <v>132.36563000000001</v>
      </c>
      <c r="G76">
        <v>85.763459999999995</v>
      </c>
      <c r="H76">
        <f t="shared" si="11"/>
        <v>-3.7833641854113753</v>
      </c>
      <c r="I76">
        <f t="shared" si="12"/>
        <v>-20.685433027671252</v>
      </c>
      <c r="J76">
        <f t="shared" si="13"/>
        <v>-15.619909395416842</v>
      </c>
      <c r="K76">
        <f t="shared" si="14"/>
        <v>-13.362902202833157</v>
      </c>
      <c r="L76" t="s">
        <v>75</v>
      </c>
      <c r="M76" t="s">
        <v>76</v>
      </c>
    </row>
    <row r="77" spans="1:13" x14ac:dyDescent="0.3">
      <c r="A77" t="s">
        <v>75</v>
      </c>
      <c r="B77" t="s">
        <v>76</v>
      </c>
      <c r="C77">
        <v>220</v>
      </c>
      <c r="D77">
        <f t="shared" si="15"/>
        <v>2200</v>
      </c>
      <c r="E77">
        <v>123.64973000000001</v>
      </c>
      <c r="F77">
        <v>119.57223999999999</v>
      </c>
      <c r="G77">
        <v>71.002269999999996</v>
      </c>
      <c r="H77">
        <f t="shared" si="11"/>
        <v>-10.118955804598118</v>
      </c>
      <c r="I77">
        <f t="shared" si="12"/>
        <v>-28.35133684241622</v>
      </c>
      <c r="J77">
        <f t="shared" si="13"/>
        <v>-30.143000577039725</v>
      </c>
      <c r="K77">
        <f t="shared" si="14"/>
        <v>-22.871097741351353</v>
      </c>
      <c r="L77" t="s">
        <v>75</v>
      </c>
      <c r="M77" t="s">
        <v>76</v>
      </c>
    </row>
    <row r="78" spans="1:13" x14ac:dyDescent="0.3">
      <c r="A78" t="s">
        <v>75</v>
      </c>
      <c r="B78" t="s">
        <v>76</v>
      </c>
      <c r="C78">
        <v>240</v>
      </c>
      <c r="D78">
        <f t="shared" si="15"/>
        <v>2400</v>
      </c>
      <c r="E78">
        <v>126.62170999999999</v>
      </c>
      <c r="F78">
        <v>103.65231</v>
      </c>
      <c r="G78">
        <v>58.21022</v>
      </c>
      <c r="H78">
        <f t="shared" si="11"/>
        <v>-7.9586222096290848</v>
      </c>
      <c r="I78">
        <f t="shared" si="12"/>
        <v>-37.890688970153498</v>
      </c>
      <c r="J78">
        <f t="shared" si="13"/>
        <v>-42.72871409674098</v>
      </c>
      <c r="K78">
        <f t="shared" si="14"/>
        <v>-29.526008425507854</v>
      </c>
      <c r="L78" t="s">
        <v>75</v>
      </c>
      <c r="M78" t="s">
        <v>76</v>
      </c>
    </row>
    <row r="79" spans="1:13" x14ac:dyDescent="0.3">
      <c r="A79" t="s">
        <v>75</v>
      </c>
      <c r="B79" t="s">
        <v>76</v>
      </c>
      <c r="C79">
        <v>260</v>
      </c>
      <c r="D79">
        <f t="shared" si="15"/>
        <v>2600</v>
      </c>
      <c r="E79">
        <v>110.59568</v>
      </c>
      <c r="F79">
        <v>112.44834</v>
      </c>
      <c r="G79">
        <v>85.763459999999995</v>
      </c>
      <c r="H79">
        <f t="shared" si="11"/>
        <v>-19.607950604497692</v>
      </c>
      <c r="I79">
        <f t="shared" si="12"/>
        <v>-32.620035927323478</v>
      </c>
      <c r="J79">
        <f t="shared" si="13"/>
        <v>-15.619909395416842</v>
      </c>
      <c r="K79">
        <f t="shared" si="14"/>
        <v>-22.615965309079339</v>
      </c>
      <c r="L79" t="s">
        <v>75</v>
      </c>
      <c r="M79" t="s">
        <v>76</v>
      </c>
    </row>
    <row r="80" spans="1:13" x14ac:dyDescent="0.3">
      <c r="A80" t="s">
        <v>75</v>
      </c>
      <c r="B80" t="s">
        <v>76</v>
      </c>
      <c r="C80">
        <v>280</v>
      </c>
      <c r="D80">
        <f t="shared" si="15"/>
        <v>2800</v>
      </c>
      <c r="E80">
        <v>130.16201000000001</v>
      </c>
      <c r="F80">
        <v>126.62170999999999</v>
      </c>
      <c r="G80">
        <v>71.002269999999996</v>
      </c>
      <c r="H80">
        <f t="shared" si="11"/>
        <v>-5.3851765517616386</v>
      </c>
      <c r="I80">
        <f t="shared" si="12"/>
        <v>-24.127236821629694</v>
      </c>
      <c r="J80">
        <f t="shared" si="13"/>
        <v>-30.143000577039725</v>
      </c>
      <c r="K80">
        <f t="shared" si="14"/>
        <v>-19.885137983477019</v>
      </c>
      <c r="L80" t="s">
        <v>75</v>
      </c>
      <c r="M80" t="s">
        <v>76</v>
      </c>
    </row>
    <row r="81" spans="1:13" x14ac:dyDescent="0.3">
      <c r="A81" t="s">
        <v>75</v>
      </c>
      <c r="B81" t="s">
        <v>76</v>
      </c>
      <c r="C81">
        <v>300</v>
      </c>
      <c r="D81">
        <f t="shared" si="15"/>
        <v>3000</v>
      </c>
      <c r="E81">
        <v>132.36563000000001</v>
      </c>
      <c r="F81">
        <v>146.86813000000001</v>
      </c>
      <c r="G81">
        <v>78.202960000000004</v>
      </c>
      <c r="H81">
        <f t="shared" si="11"/>
        <v>-3.7833641854113753</v>
      </c>
      <c r="I81">
        <f t="shared" si="12"/>
        <v>-11.995416536863191</v>
      </c>
      <c r="J81">
        <f t="shared" si="13"/>
        <v>-23.058458108539536</v>
      </c>
      <c r="K81">
        <f t="shared" si="14"/>
        <v>-12.945746276938033</v>
      </c>
      <c r="L81" t="s">
        <v>75</v>
      </c>
      <c r="M81" t="s">
        <v>76</v>
      </c>
    </row>
    <row r="82" spans="1:13" x14ac:dyDescent="0.3">
      <c r="A82" t="s">
        <v>75</v>
      </c>
      <c r="B82" t="s">
        <v>76</v>
      </c>
      <c r="C82">
        <v>320</v>
      </c>
      <c r="D82">
        <f t="shared" si="15"/>
        <v>3200</v>
      </c>
      <c r="E82">
        <v>112.44834</v>
      </c>
      <c r="F82">
        <v>121.28785999999999</v>
      </c>
      <c r="G82">
        <v>58.21022</v>
      </c>
      <c r="H82">
        <f t="shared" si="11"/>
        <v>-18.261251219557227</v>
      </c>
      <c r="I82">
        <f t="shared" si="12"/>
        <v>-27.323323321164018</v>
      </c>
      <c r="J82">
        <f t="shared" si="13"/>
        <v>-42.72871409674098</v>
      </c>
      <c r="K82">
        <f t="shared" si="14"/>
        <v>-29.437762879154075</v>
      </c>
      <c r="L82" t="s">
        <v>75</v>
      </c>
      <c r="M82" t="s">
        <v>76</v>
      </c>
    </row>
    <row r="83" spans="1:13" x14ac:dyDescent="0.3">
      <c r="A83" t="s">
        <v>75</v>
      </c>
      <c r="B83" t="s">
        <v>76</v>
      </c>
      <c r="C83">
        <v>340</v>
      </c>
      <c r="D83">
        <f t="shared" si="15"/>
        <v>3400</v>
      </c>
      <c r="E83">
        <v>121.28785999999999</v>
      </c>
      <c r="F83">
        <v>138.46860000000001</v>
      </c>
      <c r="G83">
        <v>53.008650000000003</v>
      </c>
      <c r="H83">
        <f t="shared" si="11"/>
        <v>-11.835800166925425</v>
      </c>
      <c r="I83">
        <f t="shared" si="12"/>
        <v>-17.028483540141039</v>
      </c>
      <c r="J83">
        <f t="shared" si="13"/>
        <v>-47.846382482392414</v>
      </c>
      <c r="K83">
        <f t="shared" si="14"/>
        <v>-25.570222063152958</v>
      </c>
      <c r="L83" t="s">
        <v>75</v>
      </c>
      <c r="M83" t="s">
        <v>76</v>
      </c>
    </row>
    <row r="84" spans="1:13" x14ac:dyDescent="0.3">
      <c r="A84" t="s">
        <v>77</v>
      </c>
      <c r="B84" t="s">
        <v>78</v>
      </c>
      <c r="C84">
        <v>1</v>
      </c>
      <c r="D84">
        <f t="shared" si="15"/>
        <v>10</v>
      </c>
      <c r="E84">
        <v>125.21608000000001</v>
      </c>
      <c r="F84">
        <v>95.588239999999999</v>
      </c>
      <c r="G84">
        <v>147.05882</v>
      </c>
      <c r="H84">
        <f>(E84/$E$84-1)*100</f>
        <v>0</v>
      </c>
      <c r="I84">
        <f>(F84/$F$84-1)*100</f>
        <v>0</v>
      </c>
      <c r="J84">
        <f>(G84/$G$84-1)*100</f>
        <v>0</v>
      </c>
      <c r="K84">
        <f t="shared" si="14"/>
        <v>0</v>
      </c>
      <c r="L84" t="s">
        <v>77</v>
      </c>
      <c r="M84" t="s">
        <v>78</v>
      </c>
    </row>
    <row r="85" spans="1:13" x14ac:dyDescent="0.3">
      <c r="A85" t="s">
        <v>77</v>
      </c>
      <c r="B85" t="s">
        <v>78</v>
      </c>
      <c r="C85">
        <v>10</v>
      </c>
      <c r="D85">
        <f t="shared" si="15"/>
        <v>100</v>
      </c>
      <c r="E85">
        <v>114.85661</v>
      </c>
      <c r="F85">
        <v>95.870620000000002</v>
      </c>
      <c r="G85">
        <v>125.21608000000001</v>
      </c>
      <c r="H85">
        <f t="shared" ref="H85:H102" si="16">(E85/$E$84-1)*100</f>
        <v>-8.2732744867911485</v>
      </c>
      <c r="I85">
        <f t="shared" ref="I85:I102" si="17">(F85/$F$84-1)*100</f>
        <v>0.29541290853352109</v>
      </c>
      <c r="J85">
        <f t="shared" ref="J85:J102" si="18">(G85/$G$84-1)*100</f>
        <v>-14.853063556473522</v>
      </c>
      <c r="K85">
        <f t="shared" si="14"/>
        <v>-7.6103083782437162</v>
      </c>
      <c r="L85" t="s">
        <v>77</v>
      </c>
      <c r="M85" t="s">
        <v>78</v>
      </c>
    </row>
    <row r="86" spans="1:13" x14ac:dyDescent="0.3">
      <c r="A86" t="s">
        <v>77</v>
      </c>
      <c r="B86" t="s">
        <v>78</v>
      </c>
      <c r="C86">
        <v>20</v>
      </c>
      <c r="D86">
        <f t="shared" si="15"/>
        <v>200</v>
      </c>
      <c r="E86">
        <v>145.95171999999999</v>
      </c>
      <c r="F86">
        <v>98.650059999999996</v>
      </c>
      <c r="G86">
        <v>147.24252999999999</v>
      </c>
      <c r="H86">
        <f t="shared" si="16"/>
        <v>16.559885918805307</v>
      </c>
      <c r="I86">
        <f t="shared" si="17"/>
        <v>3.2031346115379833</v>
      </c>
      <c r="J86">
        <f t="shared" si="18"/>
        <v>0.12492280299813974</v>
      </c>
      <c r="K86">
        <f t="shared" si="14"/>
        <v>6.629314444447143</v>
      </c>
      <c r="L86" t="s">
        <v>77</v>
      </c>
      <c r="M86" t="s">
        <v>78</v>
      </c>
    </row>
    <row r="87" spans="1:13" x14ac:dyDescent="0.3">
      <c r="A87" t="s">
        <v>77</v>
      </c>
      <c r="B87" t="s">
        <v>78</v>
      </c>
      <c r="C87">
        <v>30</v>
      </c>
      <c r="D87">
        <f t="shared" si="15"/>
        <v>300</v>
      </c>
      <c r="E87">
        <v>189.75718000000001</v>
      </c>
      <c r="F87">
        <v>115.09173</v>
      </c>
      <c r="G87">
        <v>169.27742000000001</v>
      </c>
      <c r="H87">
        <f t="shared" si="16"/>
        <v>51.543779361244965</v>
      </c>
      <c r="I87">
        <f t="shared" si="17"/>
        <v>20.403650072435696</v>
      </c>
      <c r="J87">
        <f t="shared" si="18"/>
        <v>15.108648362607568</v>
      </c>
      <c r="K87">
        <f t="shared" si="14"/>
        <v>29.018692598762744</v>
      </c>
      <c r="L87" t="s">
        <v>77</v>
      </c>
      <c r="M87" t="s">
        <v>78</v>
      </c>
    </row>
    <row r="88" spans="1:13" x14ac:dyDescent="0.3">
      <c r="A88" t="s">
        <v>77</v>
      </c>
      <c r="B88" t="s">
        <v>78</v>
      </c>
      <c r="C88">
        <v>40</v>
      </c>
      <c r="D88">
        <f t="shared" si="15"/>
        <v>400</v>
      </c>
      <c r="E88">
        <v>279.50850000000003</v>
      </c>
      <c r="F88">
        <v>138.14922000000001</v>
      </c>
      <c r="G88">
        <v>213.36203</v>
      </c>
      <c r="H88">
        <f t="shared" si="16"/>
        <v>123.22093136919796</v>
      </c>
      <c r="I88">
        <f t="shared" si="17"/>
        <v>44.525330731060663</v>
      </c>
      <c r="J88">
        <f t="shared" si="18"/>
        <v>45.086183882068418</v>
      </c>
      <c r="K88">
        <f t="shared" si="14"/>
        <v>70.944148660775667</v>
      </c>
      <c r="L88" t="s">
        <v>77</v>
      </c>
      <c r="M88" t="s">
        <v>78</v>
      </c>
    </row>
    <row r="89" spans="1:13" x14ac:dyDescent="0.3">
      <c r="A89" t="s">
        <v>77</v>
      </c>
      <c r="B89" t="s">
        <v>78</v>
      </c>
      <c r="C89">
        <v>50</v>
      </c>
      <c r="D89">
        <f t="shared" si="15"/>
        <v>500</v>
      </c>
      <c r="E89">
        <v>272.15816999999998</v>
      </c>
      <c r="F89">
        <v>194.12322</v>
      </c>
      <c r="G89">
        <v>242.64706000000001</v>
      </c>
      <c r="H89">
        <f t="shared" si="16"/>
        <v>117.35081468769826</v>
      </c>
      <c r="I89">
        <f t="shared" si="17"/>
        <v>103.08274323284957</v>
      </c>
      <c r="J89">
        <f t="shared" si="18"/>
        <v>65.000004760000124</v>
      </c>
      <c r="K89">
        <f t="shared" si="14"/>
        <v>95.144520893515974</v>
      </c>
      <c r="L89" t="s">
        <v>77</v>
      </c>
      <c r="M89" t="s">
        <v>78</v>
      </c>
    </row>
    <row r="90" spans="1:13" x14ac:dyDescent="0.3">
      <c r="A90" t="s">
        <v>77</v>
      </c>
      <c r="B90" t="s">
        <v>78</v>
      </c>
      <c r="C90">
        <v>60</v>
      </c>
      <c r="D90">
        <f t="shared" si="15"/>
        <v>600</v>
      </c>
      <c r="E90">
        <v>291.90343000000001</v>
      </c>
      <c r="F90">
        <v>213.74179000000001</v>
      </c>
      <c r="G90">
        <v>265.62340999999998</v>
      </c>
      <c r="H90">
        <f t="shared" si="16"/>
        <v>133.11976385141588</v>
      </c>
      <c r="I90">
        <f t="shared" si="17"/>
        <v>123.60678468397369</v>
      </c>
      <c r="J90">
        <f t="shared" si="18"/>
        <v>80.623923134974149</v>
      </c>
      <c r="K90">
        <f t="shared" si="14"/>
        <v>112.45015722345458</v>
      </c>
      <c r="L90" t="s">
        <v>77</v>
      </c>
      <c r="M90" t="s">
        <v>78</v>
      </c>
    </row>
    <row r="91" spans="1:13" x14ac:dyDescent="0.3">
      <c r="A91" t="s">
        <v>77</v>
      </c>
      <c r="B91" t="s">
        <v>78</v>
      </c>
      <c r="C91">
        <v>80</v>
      </c>
      <c r="D91">
        <f t="shared" si="15"/>
        <v>800</v>
      </c>
      <c r="E91">
        <v>301.73948000000001</v>
      </c>
      <c r="F91">
        <v>256.51123000000001</v>
      </c>
      <c r="G91">
        <v>279.50850000000003</v>
      </c>
      <c r="H91">
        <f t="shared" si="16"/>
        <v>140.9750249329</v>
      </c>
      <c r="I91">
        <f t="shared" si="17"/>
        <v>168.35019663506725</v>
      </c>
      <c r="J91">
        <f t="shared" si="18"/>
        <v>90.065784561578852</v>
      </c>
      <c r="K91">
        <f t="shared" si="14"/>
        <v>133.13033537651538</v>
      </c>
      <c r="L91" t="s">
        <v>77</v>
      </c>
      <c r="M91" t="s">
        <v>78</v>
      </c>
    </row>
    <row r="92" spans="1:13" x14ac:dyDescent="0.3">
      <c r="A92" t="s">
        <v>77</v>
      </c>
      <c r="B92" t="s">
        <v>78</v>
      </c>
      <c r="C92">
        <v>100</v>
      </c>
      <c r="D92">
        <f t="shared" si="15"/>
        <v>1000</v>
      </c>
      <c r="E92">
        <v>291.16162000000003</v>
      </c>
      <c r="F92">
        <v>273.64402999999999</v>
      </c>
      <c r="G92">
        <v>275.61272000000002</v>
      </c>
      <c r="H92">
        <f t="shared" si="16"/>
        <v>132.52733993908771</v>
      </c>
      <c r="I92">
        <f t="shared" si="17"/>
        <v>186.27374036806202</v>
      </c>
      <c r="J92">
        <f t="shared" si="18"/>
        <v>87.416654097999725</v>
      </c>
      <c r="K92">
        <f t="shared" si="14"/>
        <v>135.40591146838315</v>
      </c>
      <c r="L92" t="s">
        <v>77</v>
      </c>
      <c r="M92" t="s">
        <v>78</v>
      </c>
    </row>
    <row r="93" spans="1:13" x14ac:dyDescent="0.3">
      <c r="A93" t="s">
        <v>77</v>
      </c>
      <c r="B93" t="s">
        <v>78</v>
      </c>
      <c r="C93">
        <v>120</v>
      </c>
      <c r="D93">
        <f t="shared" si="15"/>
        <v>1200</v>
      </c>
      <c r="E93">
        <v>306.80362000000002</v>
      </c>
      <c r="F93">
        <v>263.06682000000001</v>
      </c>
      <c r="G93">
        <v>287.61187000000001</v>
      </c>
      <c r="H93">
        <f t="shared" si="16"/>
        <v>145.01934575814866</v>
      </c>
      <c r="I93">
        <f t="shared" si="17"/>
        <v>175.20835198974268</v>
      </c>
      <c r="J93">
        <f t="shared" si="18"/>
        <v>95.576076293825849</v>
      </c>
      <c r="K93">
        <f t="shared" si="14"/>
        <v>138.60125801390572</v>
      </c>
      <c r="L93" t="s">
        <v>77</v>
      </c>
      <c r="M93" t="s">
        <v>78</v>
      </c>
    </row>
    <row r="94" spans="1:13" x14ac:dyDescent="0.3">
      <c r="A94" t="s">
        <v>77</v>
      </c>
      <c r="B94" t="s">
        <v>78</v>
      </c>
      <c r="C94">
        <v>140</v>
      </c>
      <c r="D94">
        <f t="shared" si="15"/>
        <v>1400</v>
      </c>
      <c r="E94">
        <v>275.61272000000002</v>
      </c>
      <c r="F94">
        <v>276.39627000000002</v>
      </c>
      <c r="G94">
        <v>220.58824000000001</v>
      </c>
      <c r="H94">
        <f t="shared" si="16"/>
        <v>120.10968559309636</v>
      </c>
      <c r="I94">
        <f t="shared" si="17"/>
        <v>189.15300668785198</v>
      </c>
      <c r="J94">
        <f t="shared" si="18"/>
        <v>50.000006800000186</v>
      </c>
      <c r="K94">
        <f t="shared" si="14"/>
        <v>119.75423302698283</v>
      </c>
      <c r="L94" t="s">
        <v>77</v>
      </c>
      <c r="M94" t="s">
        <v>78</v>
      </c>
    </row>
    <row r="95" spans="1:13" x14ac:dyDescent="0.3">
      <c r="A95" t="s">
        <v>77</v>
      </c>
      <c r="B95" t="s">
        <v>78</v>
      </c>
      <c r="C95">
        <v>160</v>
      </c>
      <c r="D95">
        <f t="shared" si="15"/>
        <v>1600</v>
      </c>
      <c r="E95">
        <v>214.75120000000001</v>
      </c>
      <c r="F95">
        <v>164.41676000000001</v>
      </c>
      <c r="G95">
        <v>169.75583</v>
      </c>
      <c r="H95">
        <f t="shared" si="16"/>
        <v>71.504490477580831</v>
      </c>
      <c r="I95">
        <f t="shared" si="17"/>
        <v>72.005217378204691</v>
      </c>
      <c r="J95">
        <f t="shared" si="18"/>
        <v>15.433967170415208</v>
      </c>
      <c r="K95">
        <f t="shared" si="14"/>
        <v>52.981225008733567</v>
      </c>
      <c r="L95" t="s">
        <v>77</v>
      </c>
      <c r="M95" t="s">
        <v>78</v>
      </c>
    </row>
    <row r="96" spans="1:13" x14ac:dyDescent="0.3">
      <c r="A96" t="s">
        <v>77</v>
      </c>
      <c r="B96" t="s">
        <v>78</v>
      </c>
      <c r="C96">
        <v>180</v>
      </c>
      <c r="D96">
        <f t="shared" si="15"/>
        <v>1800</v>
      </c>
      <c r="E96">
        <v>188.32718</v>
      </c>
      <c r="F96">
        <v>135.18217999999999</v>
      </c>
      <c r="G96">
        <v>125</v>
      </c>
      <c r="H96">
        <f t="shared" si="16"/>
        <v>50.401753512807623</v>
      </c>
      <c r="I96">
        <f t="shared" si="17"/>
        <v>41.421350576179663</v>
      </c>
      <c r="J96">
        <f t="shared" si="18"/>
        <v>-14.999997959999945</v>
      </c>
      <c r="K96">
        <f t="shared" si="14"/>
        <v>25.607702042995783</v>
      </c>
      <c r="L96" t="s">
        <v>77</v>
      </c>
      <c r="M96" t="s">
        <v>78</v>
      </c>
    </row>
    <row r="97" spans="1:13" x14ac:dyDescent="0.3">
      <c r="A97" t="s">
        <v>77</v>
      </c>
      <c r="B97" t="s">
        <v>78</v>
      </c>
      <c r="C97">
        <v>200</v>
      </c>
      <c r="D97">
        <f t="shared" si="15"/>
        <v>2000</v>
      </c>
      <c r="E97">
        <v>140.47774000000001</v>
      </c>
      <c r="F97">
        <v>86.063969999999998</v>
      </c>
      <c r="G97">
        <v>125.21608000000001</v>
      </c>
      <c r="H97">
        <f t="shared" si="16"/>
        <v>12.188258888155579</v>
      </c>
      <c r="I97">
        <f t="shared" si="17"/>
        <v>-9.9638512017796383</v>
      </c>
      <c r="J97">
        <f t="shared" si="18"/>
        <v>-14.853063556473522</v>
      </c>
      <c r="K97">
        <f t="shared" si="14"/>
        <v>-4.2095519566991939</v>
      </c>
      <c r="L97" t="s">
        <v>77</v>
      </c>
      <c r="M97" t="s">
        <v>78</v>
      </c>
    </row>
    <row r="98" spans="1:13" x14ac:dyDescent="0.3">
      <c r="A98" t="s">
        <v>77</v>
      </c>
      <c r="B98" t="s">
        <v>78</v>
      </c>
      <c r="C98">
        <v>220</v>
      </c>
      <c r="D98">
        <f t="shared" si="15"/>
        <v>2200</v>
      </c>
      <c r="E98">
        <v>135.58153999999999</v>
      </c>
      <c r="F98">
        <v>76.766959999999997</v>
      </c>
      <c r="G98">
        <v>125</v>
      </c>
      <c r="H98">
        <f t="shared" si="16"/>
        <v>8.278058217442986</v>
      </c>
      <c r="I98">
        <f t="shared" si="17"/>
        <v>-19.689953492186905</v>
      </c>
      <c r="J98">
        <f t="shared" si="18"/>
        <v>-14.999997959999945</v>
      </c>
      <c r="K98">
        <f t="shared" si="14"/>
        <v>-8.8039644115812887</v>
      </c>
      <c r="L98" t="s">
        <v>77</v>
      </c>
      <c r="M98" t="s">
        <v>78</v>
      </c>
    </row>
    <row r="99" spans="1:13" x14ac:dyDescent="0.3">
      <c r="A99" t="s">
        <v>77</v>
      </c>
      <c r="B99" t="s">
        <v>78</v>
      </c>
      <c r="C99">
        <v>240</v>
      </c>
      <c r="D99">
        <f t="shared" si="15"/>
        <v>2400</v>
      </c>
      <c r="E99">
        <v>119.69721</v>
      </c>
      <c r="F99">
        <v>82.208380000000005</v>
      </c>
      <c r="G99">
        <v>102.94118</v>
      </c>
      <c r="H99">
        <f t="shared" si="16"/>
        <v>-4.4074770588569789</v>
      </c>
      <c r="I99">
        <f t="shared" si="17"/>
        <v>-13.997391310897655</v>
      </c>
      <c r="J99">
        <f t="shared" si="18"/>
        <v>-29.9999959199999</v>
      </c>
      <c r="K99">
        <f t="shared" si="14"/>
        <v>-16.13495476325151</v>
      </c>
      <c r="L99" t="s">
        <v>77</v>
      </c>
      <c r="M99" t="s">
        <v>78</v>
      </c>
    </row>
    <row r="100" spans="1:13" x14ac:dyDescent="0.3">
      <c r="A100" t="s">
        <v>77</v>
      </c>
      <c r="B100" t="s">
        <v>78</v>
      </c>
      <c r="C100">
        <v>260</v>
      </c>
      <c r="D100">
        <f t="shared" si="15"/>
        <v>2600</v>
      </c>
      <c r="E100">
        <v>109.30933</v>
      </c>
      <c r="F100">
        <v>79.193600000000004</v>
      </c>
      <c r="G100">
        <v>110.53894</v>
      </c>
      <c r="H100">
        <f t="shared" si="16"/>
        <v>-12.703440324916738</v>
      </c>
      <c r="I100">
        <f t="shared" si="17"/>
        <v>-17.151314847935261</v>
      </c>
      <c r="J100">
        <f t="shared" si="18"/>
        <v>-24.833518996004457</v>
      </c>
      <c r="K100">
        <f t="shared" si="14"/>
        <v>-18.22942472295215</v>
      </c>
      <c r="L100" t="s">
        <v>77</v>
      </c>
      <c r="M100" t="s">
        <v>78</v>
      </c>
    </row>
    <row r="101" spans="1:13" x14ac:dyDescent="0.3">
      <c r="A101" t="s">
        <v>77</v>
      </c>
      <c r="B101" t="s">
        <v>78</v>
      </c>
      <c r="C101">
        <v>280</v>
      </c>
      <c r="D101">
        <f t="shared" si="15"/>
        <v>2800</v>
      </c>
      <c r="E101">
        <v>109.30933</v>
      </c>
      <c r="F101">
        <v>83.836429999999993</v>
      </c>
      <c r="G101">
        <v>132.35293999999999</v>
      </c>
      <c r="H101">
        <f t="shared" si="16"/>
        <v>-12.703440324916738</v>
      </c>
      <c r="I101">
        <f t="shared" si="17"/>
        <v>-12.294200625516282</v>
      </c>
      <c r="J101">
        <f t="shared" si="18"/>
        <v>-9.9999986399999745</v>
      </c>
      <c r="K101">
        <f t="shared" si="14"/>
        <v>-11.665879863477665</v>
      </c>
      <c r="L101" t="s">
        <v>77</v>
      </c>
      <c r="M101" t="s">
        <v>78</v>
      </c>
    </row>
    <row r="102" spans="1:13" x14ac:dyDescent="0.3">
      <c r="A102" t="s">
        <v>77</v>
      </c>
      <c r="B102" t="s">
        <v>78</v>
      </c>
      <c r="C102">
        <v>300</v>
      </c>
      <c r="D102">
        <f t="shared" si="15"/>
        <v>3000</v>
      </c>
      <c r="E102">
        <v>109.30933</v>
      </c>
      <c r="F102">
        <v>82.208380000000005</v>
      </c>
      <c r="G102">
        <v>125</v>
      </c>
      <c r="H102">
        <f t="shared" si="16"/>
        <v>-12.703440324916738</v>
      </c>
      <c r="I102">
        <f t="shared" si="17"/>
        <v>-13.997391310897655</v>
      </c>
      <c r="J102">
        <f t="shared" si="18"/>
        <v>-14.999997959999945</v>
      </c>
      <c r="K102">
        <f t="shared" si="14"/>
        <v>-13.900276531938113</v>
      </c>
      <c r="L102" t="s">
        <v>77</v>
      </c>
      <c r="M102" t="s">
        <v>78</v>
      </c>
    </row>
    <row r="103" spans="1:13" x14ac:dyDescent="0.3">
      <c r="A103" t="s">
        <v>73</v>
      </c>
      <c r="B103" t="s">
        <v>79</v>
      </c>
      <c r="C103">
        <v>1</v>
      </c>
      <c r="D103">
        <f t="shared" si="15"/>
        <v>10</v>
      </c>
      <c r="E103">
        <v>94.163589999999999</v>
      </c>
      <c r="F103">
        <v>105.27809999999999</v>
      </c>
      <c r="G103">
        <v>140.47774000000001</v>
      </c>
      <c r="H103">
        <f>(E103/$E$103-1)*100</f>
        <v>0</v>
      </c>
      <c r="I103">
        <f>(F103/$F$103-1)*100</f>
        <v>0</v>
      </c>
      <c r="J103">
        <f>(G103/$G$103-1)*100</f>
        <v>0</v>
      </c>
      <c r="K103">
        <f t="shared" si="14"/>
        <v>0</v>
      </c>
      <c r="L103" t="s">
        <v>73</v>
      </c>
      <c r="M103" t="s">
        <v>79</v>
      </c>
    </row>
    <row r="104" spans="1:13" x14ac:dyDescent="0.3">
      <c r="A104" t="s">
        <v>73</v>
      </c>
      <c r="B104" t="s">
        <v>79</v>
      </c>
      <c r="C104">
        <v>10</v>
      </c>
      <c r="D104">
        <f t="shared" si="15"/>
        <v>100</v>
      </c>
      <c r="E104">
        <v>98.92371</v>
      </c>
      <c r="F104">
        <v>110.29412000000001</v>
      </c>
      <c r="G104">
        <v>134.17859000000001</v>
      </c>
      <c r="H104">
        <f t="shared" ref="H104:H118" si="19">(E104/$E$103-1)*100</f>
        <v>5.0551598553113752</v>
      </c>
      <c r="I104">
        <f t="shared" ref="I104:I118" si="20">(F104/$F$103-1)*100</f>
        <v>4.7645426731675489</v>
      </c>
      <c r="J104">
        <f t="shared" ref="J104:J118" si="21">(G104/$G$103-1)*100</f>
        <v>-4.4840912161599356</v>
      </c>
      <c r="K104">
        <f t="shared" si="14"/>
        <v>1.7785371041063296</v>
      </c>
      <c r="L104" t="s">
        <v>73</v>
      </c>
      <c r="M104" t="s">
        <v>79</v>
      </c>
    </row>
    <row r="105" spans="1:13" x14ac:dyDescent="0.3">
      <c r="A105" t="s">
        <v>73</v>
      </c>
      <c r="B105" t="s">
        <v>80</v>
      </c>
      <c r="C105">
        <v>20</v>
      </c>
      <c r="D105">
        <f t="shared" si="15"/>
        <v>200</v>
      </c>
      <c r="E105">
        <v>83.189030000000002</v>
      </c>
      <c r="F105">
        <v>114.85661</v>
      </c>
      <c r="G105">
        <v>118.56261000000001</v>
      </c>
      <c r="H105">
        <f t="shared" si="19"/>
        <v>-11.654780791598963</v>
      </c>
      <c r="I105">
        <f t="shared" si="20"/>
        <v>9.0982929973090432</v>
      </c>
      <c r="J105">
        <f t="shared" si="21"/>
        <v>-15.600428936285571</v>
      </c>
      <c r="K105">
        <f t="shared" si="14"/>
        <v>-6.0523055768584966</v>
      </c>
      <c r="L105" t="s">
        <v>73</v>
      </c>
      <c r="M105" t="s">
        <v>80</v>
      </c>
    </row>
    <row r="106" spans="1:13" x14ac:dyDescent="0.3">
      <c r="A106" t="s">
        <v>73</v>
      </c>
      <c r="B106" t="s">
        <v>80</v>
      </c>
      <c r="C106">
        <v>30</v>
      </c>
      <c r="D106">
        <f t="shared" si="15"/>
        <v>300</v>
      </c>
      <c r="E106">
        <v>79.534220000000005</v>
      </c>
      <c r="F106">
        <v>100.01081000000001</v>
      </c>
      <c r="G106">
        <v>126.93143999999999</v>
      </c>
      <c r="H106">
        <f t="shared" si="19"/>
        <v>-15.536121764261534</v>
      </c>
      <c r="I106">
        <f t="shared" si="20"/>
        <v>-5.0032152935890695</v>
      </c>
      <c r="J106">
        <f t="shared" si="21"/>
        <v>-9.6430224461185219</v>
      </c>
      <c r="K106">
        <f t="shared" si="14"/>
        <v>-10.060786501323042</v>
      </c>
      <c r="L106" t="s">
        <v>73</v>
      </c>
      <c r="M106" t="s">
        <v>80</v>
      </c>
    </row>
    <row r="107" spans="1:13" x14ac:dyDescent="0.3">
      <c r="A107" t="s">
        <v>73</v>
      </c>
      <c r="B107" t="s">
        <v>80</v>
      </c>
      <c r="C107">
        <v>40</v>
      </c>
      <c r="D107">
        <f t="shared" si="15"/>
        <v>400</v>
      </c>
      <c r="E107">
        <v>103.98629</v>
      </c>
      <c r="F107">
        <v>130.08681000000001</v>
      </c>
      <c r="G107">
        <v>141.43664999999999</v>
      </c>
      <c r="H107">
        <f t="shared" si="19"/>
        <v>10.431526665455305</v>
      </c>
      <c r="I107">
        <f t="shared" si="20"/>
        <v>23.564929458263428</v>
      </c>
      <c r="J107">
        <f t="shared" si="21"/>
        <v>0.68260636880972392</v>
      </c>
      <c r="K107">
        <f t="shared" si="14"/>
        <v>11.559687497509485</v>
      </c>
      <c r="L107" t="s">
        <v>73</v>
      </c>
      <c r="M107" t="s">
        <v>80</v>
      </c>
    </row>
    <row r="108" spans="1:13" x14ac:dyDescent="0.3">
      <c r="A108" t="s">
        <v>73</v>
      </c>
      <c r="B108" t="s">
        <v>80</v>
      </c>
      <c r="C108">
        <v>50</v>
      </c>
      <c r="D108">
        <f t="shared" si="15"/>
        <v>500</v>
      </c>
      <c r="E108">
        <v>94.163589999999999</v>
      </c>
      <c r="F108">
        <v>126.50478</v>
      </c>
      <c r="G108">
        <v>164.41676000000001</v>
      </c>
      <c r="H108">
        <f t="shared" si="19"/>
        <v>0</v>
      </c>
      <c r="I108">
        <f t="shared" si="20"/>
        <v>20.162483935405362</v>
      </c>
      <c r="J108">
        <f t="shared" si="21"/>
        <v>17.041148298655706</v>
      </c>
      <c r="K108">
        <f t="shared" si="14"/>
        <v>12.401210744687022</v>
      </c>
      <c r="L108" t="s">
        <v>73</v>
      </c>
      <c r="M108" t="s">
        <v>80</v>
      </c>
    </row>
    <row r="109" spans="1:13" x14ac:dyDescent="0.3">
      <c r="A109" t="s">
        <v>73</v>
      </c>
      <c r="B109" t="s">
        <v>80</v>
      </c>
      <c r="C109">
        <v>60</v>
      </c>
      <c r="D109">
        <f t="shared" si="15"/>
        <v>600</v>
      </c>
      <c r="E109">
        <v>93.58766</v>
      </c>
      <c r="F109">
        <v>120.5972</v>
      </c>
      <c r="G109">
        <v>133.16743</v>
      </c>
      <c r="H109">
        <f t="shared" si="19"/>
        <v>-0.61162706307182901</v>
      </c>
      <c r="I109">
        <f t="shared" si="20"/>
        <v>14.551079474268636</v>
      </c>
      <c r="J109">
        <f t="shared" si="21"/>
        <v>-5.203892089949635</v>
      </c>
      <c r="K109">
        <f t="shared" si="14"/>
        <v>2.9118534404157241</v>
      </c>
      <c r="L109" t="s">
        <v>73</v>
      </c>
      <c r="M109" t="s">
        <v>80</v>
      </c>
    </row>
    <row r="110" spans="1:13" x14ac:dyDescent="0.3">
      <c r="A110" t="s">
        <v>73</v>
      </c>
      <c r="B110" t="s">
        <v>80</v>
      </c>
      <c r="C110">
        <v>80</v>
      </c>
      <c r="D110">
        <f t="shared" si="15"/>
        <v>800</v>
      </c>
      <c r="E110">
        <v>161.26258999999999</v>
      </c>
      <c r="F110">
        <v>147.05882</v>
      </c>
      <c r="G110">
        <v>189.04353</v>
      </c>
      <c r="H110">
        <f t="shared" si="19"/>
        <v>71.257903399817252</v>
      </c>
      <c r="I110">
        <f t="shared" si="20"/>
        <v>39.686050565122287</v>
      </c>
      <c r="J110">
        <f t="shared" si="21"/>
        <v>34.571875942765004</v>
      </c>
      <c r="K110">
        <f t="shared" si="14"/>
        <v>48.50527663590151</v>
      </c>
      <c r="L110" t="s">
        <v>73</v>
      </c>
      <c r="M110" t="s">
        <v>80</v>
      </c>
    </row>
    <row r="111" spans="1:13" x14ac:dyDescent="0.3">
      <c r="A111" t="s">
        <v>73</v>
      </c>
      <c r="B111" t="s">
        <v>80</v>
      </c>
      <c r="C111">
        <v>100</v>
      </c>
      <c r="D111">
        <f t="shared" si="15"/>
        <v>1000</v>
      </c>
      <c r="E111">
        <v>166.37807000000001</v>
      </c>
      <c r="F111">
        <v>185.57984999999999</v>
      </c>
      <c r="G111">
        <v>252.68883</v>
      </c>
      <c r="H111">
        <f t="shared" si="19"/>
        <v>76.690449036618105</v>
      </c>
      <c r="I111">
        <f t="shared" si="20"/>
        <v>76.275835145201128</v>
      </c>
      <c r="J111">
        <f t="shared" si="21"/>
        <v>79.878199919787988</v>
      </c>
      <c r="K111">
        <f t="shared" si="14"/>
        <v>77.614828033869074</v>
      </c>
      <c r="L111" t="s">
        <v>73</v>
      </c>
      <c r="M111" t="s">
        <v>80</v>
      </c>
    </row>
    <row r="112" spans="1:13" x14ac:dyDescent="0.3">
      <c r="A112" t="s">
        <v>73</v>
      </c>
      <c r="B112" t="s">
        <v>80</v>
      </c>
      <c r="C112">
        <v>120</v>
      </c>
      <c r="D112">
        <f t="shared" si="15"/>
        <v>1200</v>
      </c>
      <c r="E112">
        <v>182.05027000000001</v>
      </c>
      <c r="F112">
        <v>195.78716</v>
      </c>
      <c r="G112">
        <v>251.72416000000001</v>
      </c>
      <c r="H112">
        <f t="shared" si="19"/>
        <v>93.334037073140493</v>
      </c>
      <c r="I112">
        <f t="shared" si="20"/>
        <v>85.971403359293163</v>
      </c>
      <c r="J112">
        <f t="shared" si="21"/>
        <v>79.191493257223527</v>
      </c>
      <c r="K112">
        <f t="shared" si="14"/>
        <v>86.165644563219075</v>
      </c>
      <c r="L112" t="s">
        <v>73</v>
      </c>
      <c r="M112" t="s">
        <v>80</v>
      </c>
    </row>
    <row r="113" spans="1:13" x14ac:dyDescent="0.3">
      <c r="A113" t="s">
        <v>73</v>
      </c>
      <c r="B113" t="s">
        <v>80</v>
      </c>
      <c r="C113">
        <v>140</v>
      </c>
      <c r="D113">
        <f t="shared" si="15"/>
        <v>1400</v>
      </c>
      <c r="E113">
        <v>171.65613999999999</v>
      </c>
      <c r="F113">
        <v>175.39501000000001</v>
      </c>
      <c r="G113">
        <v>230.88704000000001</v>
      </c>
      <c r="H113">
        <f t="shared" si="19"/>
        <v>82.295662261814769</v>
      </c>
      <c r="I113">
        <f t="shared" si="20"/>
        <v>66.601610401403534</v>
      </c>
      <c r="J113">
        <f t="shared" si="21"/>
        <v>64.358452805405335</v>
      </c>
      <c r="K113">
        <f t="shared" si="14"/>
        <v>71.085241822874551</v>
      </c>
      <c r="L113" t="s">
        <v>73</v>
      </c>
      <c r="M113" t="s">
        <v>80</v>
      </c>
    </row>
    <row r="114" spans="1:13" x14ac:dyDescent="0.3">
      <c r="A114" t="s">
        <v>73</v>
      </c>
      <c r="B114" t="s">
        <v>80</v>
      </c>
      <c r="C114">
        <v>160</v>
      </c>
      <c r="D114">
        <f t="shared" si="15"/>
        <v>1600</v>
      </c>
      <c r="E114">
        <v>140.47774000000001</v>
      </c>
      <c r="F114">
        <v>148.88570999999999</v>
      </c>
      <c r="G114">
        <v>189.04353</v>
      </c>
      <c r="H114">
        <f t="shared" si="19"/>
        <v>49.184775134422985</v>
      </c>
      <c r="I114">
        <f t="shared" si="20"/>
        <v>41.421349739404477</v>
      </c>
      <c r="J114">
        <f t="shared" si="21"/>
        <v>34.571875942765004</v>
      </c>
      <c r="K114">
        <f t="shared" si="14"/>
        <v>41.726000272197489</v>
      </c>
      <c r="L114" t="s">
        <v>73</v>
      </c>
      <c r="M114" t="s">
        <v>80</v>
      </c>
    </row>
    <row r="115" spans="1:13" x14ac:dyDescent="0.3">
      <c r="A115" t="s">
        <v>73</v>
      </c>
      <c r="B115" t="s">
        <v>80</v>
      </c>
      <c r="C115">
        <v>180</v>
      </c>
      <c r="D115">
        <f t="shared" si="15"/>
        <v>1800</v>
      </c>
      <c r="E115">
        <v>145.95171999999999</v>
      </c>
      <c r="F115">
        <v>126.50478</v>
      </c>
      <c r="G115">
        <v>196.20094</v>
      </c>
      <c r="H115">
        <f t="shared" si="19"/>
        <v>54.998041174938209</v>
      </c>
      <c r="I115">
        <f t="shared" si="20"/>
        <v>20.162483935405362</v>
      </c>
      <c r="J115">
        <f t="shared" si="21"/>
        <v>39.6669251655102</v>
      </c>
      <c r="K115">
        <f t="shared" si="14"/>
        <v>38.275816758617928</v>
      </c>
      <c r="L115" t="s">
        <v>73</v>
      </c>
      <c r="M115" t="s">
        <v>80</v>
      </c>
    </row>
    <row r="116" spans="1:13" x14ac:dyDescent="0.3">
      <c r="A116" t="s">
        <v>73</v>
      </c>
      <c r="B116" t="s">
        <v>80</v>
      </c>
      <c r="C116">
        <v>200</v>
      </c>
      <c r="D116">
        <f t="shared" si="15"/>
        <v>2000</v>
      </c>
      <c r="E116">
        <v>119.69721</v>
      </c>
      <c r="F116">
        <v>98.650059999999996</v>
      </c>
      <c r="G116">
        <v>153.53391999999999</v>
      </c>
      <c r="H116">
        <f t="shared" si="19"/>
        <v>27.116234629542046</v>
      </c>
      <c r="I116">
        <f t="shared" si="20"/>
        <v>-6.2957443190938989</v>
      </c>
      <c r="J116">
        <f t="shared" si="21"/>
        <v>9.2941273115583876</v>
      </c>
      <c r="K116">
        <f t="shared" si="14"/>
        <v>10.038205874002179</v>
      </c>
      <c r="L116" t="s">
        <v>73</v>
      </c>
      <c r="M116" t="s">
        <v>80</v>
      </c>
    </row>
    <row r="117" spans="1:13" x14ac:dyDescent="0.3">
      <c r="A117" t="s">
        <v>73</v>
      </c>
      <c r="B117" t="s">
        <v>80</v>
      </c>
      <c r="C117">
        <v>220</v>
      </c>
      <c r="D117">
        <f t="shared" si="15"/>
        <v>2200</v>
      </c>
      <c r="E117">
        <v>110.29412000000001</v>
      </c>
      <c r="F117">
        <v>85.749290000000002</v>
      </c>
      <c r="G117">
        <v>123.25775</v>
      </c>
      <c r="H117">
        <f t="shared" si="19"/>
        <v>17.130326063396705</v>
      </c>
      <c r="I117">
        <f t="shared" si="20"/>
        <v>-18.549736364922996</v>
      </c>
      <c r="J117">
        <f t="shared" si="21"/>
        <v>-12.258162752333579</v>
      </c>
      <c r="K117">
        <f t="shared" si="14"/>
        <v>-4.5591910179532897</v>
      </c>
      <c r="L117" t="s">
        <v>73</v>
      </c>
      <c r="M117" t="s">
        <v>80</v>
      </c>
    </row>
    <row r="118" spans="1:13" x14ac:dyDescent="0.3">
      <c r="A118" t="s">
        <v>73</v>
      </c>
      <c r="B118" t="s">
        <v>80</v>
      </c>
      <c r="C118">
        <v>240</v>
      </c>
      <c r="D118">
        <f t="shared" si="15"/>
        <v>2400</v>
      </c>
      <c r="E118">
        <v>88.541139999999999</v>
      </c>
      <c r="F118">
        <v>79.534220000000005</v>
      </c>
      <c r="G118">
        <v>134.17859000000001</v>
      </c>
      <c r="H118">
        <f t="shared" si="19"/>
        <v>-5.9709384487146249</v>
      </c>
      <c r="I118">
        <f t="shared" si="20"/>
        <v>-24.453214866149743</v>
      </c>
      <c r="J118">
        <f t="shared" si="21"/>
        <v>-4.4840912161599356</v>
      </c>
      <c r="K118">
        <f t="shared" si="14"/>
        <v>-11.636081510341436</v>
      </c>
      <c r="L118" t="s">
        <v>73</v>
      </c>
      <c r="M118" t="s">
        <v>80</v>
      </c>
    </row>
    <row r="119" spans="1:13" x14ac:dyDescent="0.3">
      <c r="A119" t="s">
        <v>81</v>
      </c>
      <c r="B119" t="s">
        <v>82</v>
      </c>
      <c r="C119">
        <v>1</v>
      </c>
      <c r="D119">
        <f t="shared" si="15"/>
        <v>10</v>
      </c>
      <c r="E119">
        <v>82.208380000000005</v>
      </c>
      <c r="F119">
        <v>76.766959999999997</v>
      </c>
      <c r="G119">
        <v>95.870620000000002</v>
      </c>
      <c r="H119">
        <f>(E119/$E$119-1)*100</f>
        <v>0</v>
      </c>
      <c r="I119">
        <f>(F119/$F$119-1)*100</f>
        <v>0</v>
      </c>
      <c r="J119">
        <f>(G119/$G$119-1)*100</f>
        <v>0</v>
      </c>
      <c r="K119">
        <f t="shared" si="14"/>
        <v>0</v>
      </c>
      <c r="L119" t="s">
        <v>81</v>
      </c>
      <c r="M119" t="s">
        <v>82</v>
      </c>
    </row>
    <row r="120" spans="1:13" x14ac:dyDescent="0.3">
      <c r="A120" t="s">
        <v>81</v>
      </c>
      <c r="B120" t="s">
        <v>82</v>
      </c>
      <c r="C120">
        <v>10</v>
      </c>
      <c r="D120">
        <f t="shared" si="15"/>
        <v>100</v>
      </c>
      <c r="E120">
        <v>86.063969999999998</v>
      </c>
      <c r="F120">
        <v>72.41807</v>
      </c>
      <c r="G120">
        <v>89.754090000000005</v>
      </c>
      <c r="H120">
        <f t="shared" ref="H120:H140" si="22">(E120/$E$119-1)*100</f>
        <v>4.6900206523957655</v>
      </c>
      <c r="I120">
        <f t="shared" ref="I120:I140" si="23">(F120/$F$119-1)*100</f>
        <v>-5.6650543410863179</v>
      </c>
      <c r="J120">
        <f t="shared" ref="J120:J140" si="24">(G120/$G$119-1)*100</f>
        <v>-6.3799837739653693</v>
      </c>
      <c r="K120">
        <f t="shared" si="14"/>
        <v>-2.4516724875519738</v>
      </c>
      <c r="L120" t="s">
        <v>81</v>
      </c>
      <c r="M120" t="s">
        <v>82</v>
      </c>
    </row>
    <row r="121" spans="1:13" x14ac:dyDescent="0.3">
      <c r="A121" t="s">
        <v>81</v>
      </c>
      <c r="B121" t="s">
        <v>82</v>
      </c>
      <c r="C121">
        <v>20</v>
      </c>
      <c r="D121">
        <f t="shared" si="15"/>
        <v>200</v>
      </c>
      <c r="E121">
        <v>72.41807</v>
      </c>
      <c r="F121">
        <v>76.766959999999997</v>
      </c>
      <c r="G121">
        <v>95.870620000000002</v>
      </c>
      <c r="H121">
        <f t="shared" si="22"/>
        <v>-11.909138703377931</v>
      </c>
      <c r="I121">
        <f t="shared" si="23"/>
        <v>0</v>
      </c>
      <c r="J121">
        <f t="shared" si="24"/>
        <v>0</v>
      </c>
      <c r="K121">
        <f t="shared" si="14"/>
        <v>-3.9697129011259769</v>
      </c>
      <c r="L121" t="s">
        <v>81</v>
      </c>
      <c r="M121" t="s">
        <v>82</v>
      </c>
    </row>
    <row r="122" spans="1:13" x14ac:dyDescent="0.3">
      <c r="A122" t="s">
        <v>81</v>
      </c>
      <c r="B122" t="s">
        <v>82</v>
      </c>
      <c r="C122">
        <v>30</v>
      </c>
      <c r="D122">
        <f t="shared" si="15"/>
        <v>300</v>
      </c>
      <c r="E122">
        <v>82.208380000000005</v>
      </c>
      <c r="F122">
        <v>100.01081000000001</v>
      </c>
      <c r="G122">
        <v>106.04563</v>
      </c>
      <c r="H122">
        <f t="shared" si="22"/>
        <v>0</v>
      </c>
      <c r="I122">
        <f t="shared" si="23"/>
        <v>30.278455731476161</v>
      </c>
      <c r="J122">
        <f t="shared" si="24"/>
        <v>10.61327234558409</v>
      </c>
      <c r="K122">
        <f t="shared" si="14"/>
        <v>13.63057602568675</v>
      </c>
      <c r="L122" t="s">
        <v>81</v>
      </c>
      <c r="M122" t="s">
        <v>82</v>
      </c>
    </row>
    <row r="123" spans="1:13" x14ac:dyDescent="0.3">
      <c r="A123" t="s">
        <v>81</v>
      </c>
      <c r="B123" t="s">
        <v>82</v>
      </c>
      <c r="C123">
        <v>40</v>
      </c>
      <c r="D123">
        <f t="shared" si="15"/>
        <v>400</v>
      </c>
      <c r="E123">
        <v>72.41807</v>
      </c>
      <c r="F123">
        <v>123.25775</v>
      </c>
      <c r="G123">
        <v>128.62394</v>
      </c>
      <c r="H123">
        <f t="shared" si="22"/>
        <v>-11.909138703377931</v>
      </c>
      <c r="I123">
        <f t="shared" si="23"/>
        <v>60.560936632113616</v>
      </c>
      <c r="J123">
        <f t="shared" si="24"/>
        <v>34.164084888571701</v>
      </c>
      <c r="K123">
        <f t="shared" si="14"/>
        <v>27.605294272435799</v>
      </c>
      <c r="L123" t="s">
        <v>81</v>
      </c>
      <c r="M123" t="s">
        <v>82</v>
      </c>
    </row>
    <row r="124" spans="1:13" x14ac:dyDescent="0.3">
      <c r="A124" t="s">
        <v>81</v>
      </c>
      <c r="B124" t="s">
        <v>82</v>
      </c>
      <c r="C124">
        <v>50</v>
      </c>
      <c r="D124">
        <f t="shared" si="15"/>
        <v>500</v>
      </c>
      <c r="E124">
        <v>88.845929999999996</v>
      </c>
      <c r="F124">
        <v>151.58476999999999</v>
      </c>
      <c r="G124">
        <v>177.84392</v>
      </c>
      <c r="H124">
        <f t="shared" si="22"/>
        <v>8.0740552240537777</v>
      </c>
      <c r="I124">
        <f t="shared" si="23"/>
        <v>97.460951951204009</v>
      </c>
      <c r="J124">
        <f t="shared" si="24"/>
        <v>85.504088739595076</v>
      </c>
      <c r="K124">
        <f t="shared" si="14"/>
        <v>63.679698638284286</v>
      </c>
      <c r="L124" t="s">
        <v>81</v>
      </c>
      <c r="M124" t="s">
        <v>82</v>
      </c>
    </row>
    <row r="125" spans="1:13" x14ac:dyDescent="0.3">
      <c r="A125" t="s">
        <v>81</v>
      </c>
      <c r="B125" t="s">
        <v>82</v>
      </c>
      <c r="C125">
        <v>60</v>
      </c>
      <c r="D125">
        <f t="shared" si="15"/>
        <v>600</v>
      </c>
      <c r="E125">
        <v>116.26021</v>
      </c>
      <c r="F125">
        <v>167.67285999999999</v>
      </c>
      <c r="G125">
        <v>180.85844</v>
      </c>
      <c r="H125">
        <f t="shared" si="22"/>
        <v>41.421361179967285</v>
      </c>
      <c r="I125">
        <f t="shared" si="23"/>
        <v>118.41800170281589</v>
      </c>
      <c r="J125">
        <f t="shared" si="24"/>
        <v>88.648451423387058</v>
      </c>
      <c r="K125">
        <f t="shared" si="14"/>
        <v>82.829271435390083</v>
      </c>
      <c r="L125" t="s">
        <v>81</v>
      </c>
      <c r="M125" t="s">
        <v>82</v>
      </c>
    </row>
    <row r="126" spans="1:13" x14ac:dyDescent="0.3">
      <c r="A126" t="s">
        <v>81</v>
      </c>
      <c r="B126" t="s">
        <v>82</v>
      </c>
      <c r="C126">
        <v>80</v>
      </c>
      <c r="D126">
        <f t="shared" si="15"/>
        <v>800</v>
      </c>
      <c r="E126">
        <v>137.36428000000001</v>
      </c>
      <c r="F126">
        <v>165.88990999999999</v>
      </c>
      <c r="G126">
        <v>181.60425000000001</v>
      </c>
      <c r="H126">
        <f t="shared" si="22"/>
        <v>67.092795162731591</v>
      </c>
      <c r="I126">
        <f t="shared" si="23"/>
        <v>116.09545304386155</v>
      </c>
      <c r="J126">
        <f t="shared" si="24"/>
        <v>89.426385267978858</v>
      </c>
      <c r="K126">
        <f t="shared" si="14"/>
        <v>90.871544491523991</v>
      </c>
      <c r="L126" t="s">
        <v>81</v>
      </c>
      <c r="M126" t="s">
        <v>82</v>
      </c>
    </row>
    <row r="127" spans="1:13" x14ac:dyDescent="0.3">
      <c r="A127" t="s">
        <v>81</v>
      </c>
      <c r="B127" t="s">
        <v>82</v>
      </c>
      <c r="C127">
        <v>100</v>
      </c>
      <c r="D127">
        <f t="shared" si="15"/>
        <v>1000</v>
      </c>
      <c r="E127">
        <v>130.29445000000001</v>
      </c>
      <c r="F127">
        <v>98.100470000000001</v>
      </c>
      <c r="G127">
        <v>187.89606000000001</v>
      </c>
      <c r="H127">
        <f t="shared" si="22"/>
        <v>58.492905467788091</v>
      </c>
      <c r="I127">
        <f t="shared" si="23"/>
        <v>27.789963286288799</v>
      </c>
      <c r="J127">
        <f t="shared" si="24"/>
        <v>95.989198776434321</v>
      </c>
      <c r="K127">
        <f t="shared" si="14"/>
        <v>60.757355843503738</v>
      </c>
      <c r="L127" t="s">
        <v>81</v>
      </c>
      <c r="M127" t="s">
        <v>82</v>
      </c>
    </row>
    <row r="128" spans="1:13" x14ac:dyDescent="0.3">
      <c r="A128" t="s">
        <v>81</v>
      </c>
      <c r="B128" t="s">
        <v>82</v>
      </c>
      <c r="C128">
        <v>120</v>
      </c>
      <c r="D128">
        <f t="shared" si="15"/>
        <v>1200</v>
      </c>
      <c r="E128">
        <v>100.01081000000001</v>
      </c>
      <c r="F128">
        <v>62.823560000000001</v>
      </c>
      <c r="G128">
        <v>106.04563</v>
      </c>
      <c r="H128">
        <f t="shared" si="22"/>
        <v>21.655249744612416</v>
      </c>
      <c r="I128">
        <f t="shared" si="23"/>
        <v>-18.16328274559784</v>
      </c>
      <c r="J128">
        <f t="shared" si="24"/>
        <v>10.61327234558409</v>
      </c>
      <c r="K128">
        <f t="shared" si="14"/>
        <v>4.7017464481995548</v>
      </c>
      <c r="L128" t="s">
        <v>81</v>
      </c>
      <c r="M128" t="s">
        <v>82</v>
      </c>
    </row>
    <row r="129" spans="1:13" x14ac:dyDescent="0.3">
      <c r="A129" t="s">
        <v>81</v>
      </c>
      <c r="B129" t="s">
        <v>82</v>
      </c>
      <c r="C129">
        <v>140</v>
      </c>
      <c r="D129">
        <f t="shared" si="15"/>
        <v>1400</v>
      </c>
      <c r="E129">
        <v>75.703159999999997</v>
      </c>
      <c r="F129">
        <v>53.53022</v>
      </c>
      <c r="G129">
        <v>89.754090000000005</v>
      </c>
      <c r="H129">
        <f t="shared" si="22"/>
        <v>-7.9130862328147149</v>
      </c>
      <c r="I129">
        <f t="shared" si="23"/>
        <v>-30.269193934473893</v>
      </c>
      <c r="J129">
        <f t="shared" si="24"/>
        <v>-6.3799837739653693</v>
      </c>
      <c r="K129">
        <f t="shared" si="14"/>
        <v>-14.854087980417994</v>
      </c>
      <c r="L129" t="s">
        <v>81</v>
      </c>
      <c r="M129" t="s">
        <v>82</v>
      </c>
    </row>
    <row r="130" spans="1:13" x14ac:dyDescent="0.3">
      <c r="A130" t="s">
        <v>81</v>
      </c>
      <c r="B130" t="s">
        <v>82</v>
      </c>
      <c r="C130">
        <v>160</v>
      </c>
      <c r="D130">
        <f t="shared" si="15"/>
        <v>1600</v>
      </c>
      <c r="E130">
        <v>65.766710000000003</v>
      </c>
      <c r="F130">
        <v>62.823560000000001</v>
      </c>
      <c r="G130">
        <v>59.281309999999998</v>
      </c>
      <c r="H130">
        <f t="shared" si="22"/>
        <v>-19.999992701473989</v>
      </c>
      <c r="I130">
        <f t="shared" si="23"/>
        <v>-18.16328274559784</v>
      </c>
      <c r="J130">
        <f t="shared" si="24"/>
        <v>-38.165300276560224</v>
      </c>
      <c r="K130">
        <f t="shared" si="14"/>
        <v>-25.442858574544015</v>
      </c>
      <c r="L130" t="s">
        <v>81</v>
      </c>
      <c r="M130" t="s">
        <v>82</v>
      </c>
    </row>
    <row r="131" spans="1:13" x14ac:dyDescent="0.3">
      <c r="A131" t="s">
        <v>81</v>
      </c>
      <c r="B131" t="s">
        <v>82</v>
      </c>
      <c r="C131">
        <v>180</v>
      </c>
      <c r="D131">
        <f t="shared" si="15"/>
        <v>1800</v>
      </c>
      <c r="E131">
        <v>49.325029999999998</v>
      </c>
      <c r="F131">
        <v>49.325029999999998</v>
      </c>
      <c r="G131">
        <v>65.766710000000003</v>
      </c>
      <c r="H131">
        <f t="shared" si="22"/>
        <v>-39.999997567157997</v>
      </c>
      <c r="I131">
        <f t="shared" si="23"/>
        <v>-35.747058369902888</v>
      </c>
      <c r="J131">
        <f t="shared" si="24"/>
        <v>-31.400558377530054</v>
      </c>
      <c r="K131">
        <f t="shared" si="14"/>
        <v>-35.715871438196977</v>
      </c>
      <c r="L131" t="s">
        <v>81</v>
      </c>
      <c r="M131" t="s">
        <v>82</v>
      </c>
    </row>
    <row r="132" spans="1:13" x14ac:dyDescent="0.3">
      <c r="A132" t="s">
        <v>81</v>
      </c>
      <c r="B132" t="s">
        <v>82</v>
      </c>
      <c r="C132">
        <v>200</v>
      </c>
      <c r="D132">
        <f t="shared" si="15"/>
        <v>2000</v>
      </c>
      <c r="E132">
        <v>55.998330000000003</v>
      </c>
      <c r="F132">
        <v>51.99315</v>
      </c>
      <c r="G132">
        <v>78.162840000000003</v>
      </c>
      <c r="H132">
        <f t="shared" si="22"/>
        <v>-31.882455292270695</v>
      </c>
      <c r="I132">
        <f t="shared" si="23"/>
        <v>-32.271448550261731</v>
      </c>
      <c r="J132">
        <f t="shared" si="24"/>
        <v>-18.470497009407051</v>
      </c>
      <c r="K132">
        <f t="shared" si="14"/>
        <v>-27.541466950646495</v>
      </c>
      <c r="L132" t="s">
        <v>81</v>
      </c>
      <c r="M132" t="s">
        <v>82</v>
      </c>
    </row>
    <row r="133" spans="1:13" x14ac:dyDescent="0.3">
      <c r="A133" t="s">
        <v>81</v>
      </c>
      <c r="B133" t="s">
        <v>82</v>
      </c>
      <c r="C133">
        <v>220</v>
      </c>
      <c r="D133">
        <f t="shared" si="15"/>
        <v>2200</v>
      </c>
      <c r="E133">
        <v>59.281309999999998</v>
      </c>
      <c r="F133">
        <v>55.998330000000003</v>
      </c>
      <c r="G133">
        <v>86.063969999999998</v>
      </c>
      <c r="H133">
        <f t="shared" si="22"/>
        <v>-27.888969470022406</v>
      </c>
      <c r="I133">
        <f t="shared" si="23"/>
        <v>-27.05412588957541</v>
      </c>
      <c r="J133">
        <f t="shared" si="24"/>
        <v>-10.229046187455559</v>
      </c>
      <c r="K133">
        <f t="shared" si="14"/>
        <v>-21.724047182351125</v>
      </c>
      <c r="L133" t="s">
        <v>81</v>
      </c>
      <c r="M133" t="s">
        <v>82</v>
      </c>
    </row>
    <row r="134" spans="1:13" x14ac:dyDescent="0.3">
      <c r="A134" t="s">
        <v>81</v>
      </c>
      <c r="B134" t="s">
        <v>82</v>
      </c>
      <c r="C134">
        <v>240</v>
      </c>
      <c r="D134">
        <f t="shared" si="15"/>
        <v>2400</v>
      </c>
      <c r="E134">
        <v>59.281309999999998</v>
      </c>
      <c r="F134">
        <v>39.596800000000002</v>
      </c>
      <c r="G134">
        <v>72.41807</v>
      </c>
      <c r="H134">
        <f t="shared" si="22"/>
        <v>-27.888969470022406</v>
      </c>
      <c r="I134">
        <f t="shared" si="23"/>
        <v>-48.419476295531304</v>
      </c>
      <c r="J134">
        <f t="shared" si="24"/>
        <v>-24.462708179002078</v>
      </c>
      <c r="K134">
        <f t="shared" si="14"/>
        <v>-33.590384648185264</v>
      </c>
      <c r="L134" t="s">
        <v>81</v>
      </c>
      <c r="M134" t="s">
        <v>82</v>
      </c>
    </row>
    <row r="135" spans="1:13" x14ac:dyDescent="0.3">
      <c r="A135" t="s">
        <v>81</v>
      </c>
      <c r="B135" t="s">
        <v>82</v>
      </c>
      <c r="C135">
        <v>260</v>
      </c>
      <c r="D135">
        <f t="shared" si="15"/>
        <v>2600</v>
      </c>
      <c r="E135">
        <v>53.02281</v>
      </c>
      <c r="F135">
        <v>39.596800000000002</v>
      </c>
      <c r="G135">
        <v>93.008170000000007</v>
      </c>
      <c r="H135">
        <f t="shared" si="22"/>
        <v>-35.501940313140835</v>
      </c>
      <c r="I135">
        <f t="shared" si="23"/>
        <v>-48.419476295531304</v>
      </c>
      <c r="J135">
        <f t="shared" si="24"/>
        <v>-2.9857426602644233</v>
      </c>
      <c r="K135">
        <f t="shared" si="14"/>
        <v>-28.969053089645517</v>
      </c>
      <c r="L135" t="s">
        <v>81</v>
      </c>
      <c r="M135" t="s">
        <v>82</v>
      </c>
    </row>
    <row r="136" spans="1:13" x14ac:dyDescent="0.3">
      <c r="A136" t="s">
        <v>81</v>
      </c>
      <c r="B136" t="s">
        <v>82</v>
      </c>
      <c r="C136">
        <v>280</v>
      </c>
      <c r="D136">
        <f t="shared" si="15"/>
        <v>2800</v>
      </c>
      <c r="E136">
        <v>53.53022</v>
      </c>
      <c r="F136">
        <v>36.764710000000001</v>
      </c>
      <c r="G136">
        <v>79.193600000000004</v>
      </c>
      <c r="H136">
        <f t="shared" si="22"/>
        <v>-34.884716132345638</v>
      </c>
      <c r="I136">
        <f t="shared" si="23"/>
        <v>-52.108680609470539</v>
      </c>
      <c r="J136">
        <f t="shared" si="24"/>
        <v>-17.395339677577969</v>
      </c>
      <c r="K136">
        <f t="shared" si="14"/>
        <v>-34.796245473131385</v>
      </c>
      <c r="L136" t="s">
        <v>81</v>
      </c>
      <c r="M136" t="s">
        <v>82</v>
      </c>
    </row>
    <row r="137" spans="1:13" x14ac:dyDescent="0.3">
      <c r="A137" t="s">
        <v>81</v>
      </c>
      <c r="B137" t="s">
        <v>82</v>
      </c>
      <c r="C137">
        <v>300</v>
      </c>
      <c r="D137">
        <f t="shared" si="15"/>
        <v>3000</v>
      </c>
      <c r="E137">
        <v>55.998330000000003</v>
      </c>
      <c r="F137">
        <v>47.081800000000001</v>
      </c>
      <c r="G137">
        <v>85.749290000000002</v>
      </c>
      <c r="H137">
        <f t="shared" si="22"/>
        <v>-31.882455292270695</v>
      </c>
      <c r="I137">
        <f t="shared" si="23"/>
        <v>-38.669187890206928</v>
      </c>
      <c r="J137">
        <f t="shared" si="24"/>
        <v>-10.557280217860276</v>
      </c>
      <c r="K137">
        <f t="shared" ref="K137:K200" si="25">AVERAGE(H137:J137)</f>
        <v>-27.036307800112635</v>
      </c>
      <c r="L137" t="s">
        <v>81</v>
      </c>
      <c r="M137" t="s">
        <v>82</v>
      </c>
    </row>
    <row r="138" spans="1:13" x14ac:dyDescent="0.3">
      <c r="A138" t="s">
        <v>81</v>
      </c>
      <c r="B138" t="s">
        <v>82</v>
      </c>
      <c r="C138">
        <v>320</v>
      </c>
      <c r="D138">
        <f t="shared" ref="D138:D201" si="26">C138*10</f>
        <v>3200</v>
      </c>
      <c r="E138">
        <v>49.325029999999998</v>
      </c>
      <c r="F138">
        <v>59.281309999999998</v>
      </c>
      <c r="G138">
        <v>102.41462</v>
      </c>
      <c r="H138">
        <f t="shared" si="22"/>
        <v>-39.999997567157997</v>
      </c>
      <c r="I138">
        <f t="shared" si="23"/>
        <v>-22.777572539019385</v>
      </c>
      <c r="J138">
        <f t="shared" si="24"/>
        <v>6.825865943080367</v>
      </c>
      <c r="K138">
        <f t="shared" si="25"/>
        <v>-18.650568054365671</v>
      </c>
      <c r="L138" t="s">
        <v>81</v>
      </c>
      <c r="M138" t="s">
        <v>82</v>
      </c>
    </row>
    <row r="139" spans="1:13" x14ac:dyDescent="0.3">
      <c r="A139" t="s">
        <v>81</v>
      </c>
      <c r="B139" t="s">
        <v>82</v>
      </c>
      <c r="C139">
        <v>340</v>
      </c>
      <c r="D139">
        <f t="shared" si="26"/>
        <v>3400</v>
      </c>
      <c r="E139">
        <v>51.99315</v>
      </c>
      <c r="F139">
        <v>65.766710000000003</v>
      </c>
      <c r="G139">
        <v>102.15031999999999</v>
      </c>
      <c r="H139">
        <f t="shared" si="22"/>
        <v>-36.75444036240588</v>
      </c>
      <c r="I139">
        <f t="shared" si="23"/>
        <v>-14.329406817724699</v>
      </c>
      <c r="J139">
        <f t="shared" si="24"/>
        <v>6.5501819014000207</v>
      </c>
      <c r="K139">
        <f t="shared" si="25"/>
        <v>-14.844555092910184</v>
      </c>
      <c r="L139" t="s">
        <v>81</v>
      </c>
      <c r="M139" t="s">
        <v>82</v>
      </c>
    </row>
    <row r="140" spans="1:13" x14ac:dyDescent="0.3">
      <c r="A140" t="s">
        <v>81</v>
      </c>
      <c r="B140" t="s">
        <v>82</v>
      </c>
      <c r="C140">
        <v>360</v>
      </c>
      <c r="D140">
        <f t="shared" si="26"/>
        <v>3600</v>
      </c>
      <c r="E140">
        <v>57.428310000000003</v>
      </c>
      <c r="F140">
        <v>69.367509999999996</v>
      </c>
      <c r="G140">
        <v>121.26781</v>
      </c>
      <c r="H140">
        <f t="shared" si="22"/>
        <v>-30.142997587350585</v>
      </c>
      <c r="I140">
        <f t="shared" si="23"/>
        <v>-9.6388472332368025</v>
      </c>
      <c r="J140">
        <f t="shared" si="24"/>
        <v>26.491108537735531</v>
      </c>
      <c r="K140">
        <f t="shared" si="25"/>
        <v>-4.4302454276172858</v>
      </c>
      <c r="L140" t="s">
        <v>81</v>
      </c>
      <c r="M140" t="s">
        <v>82</v>
      </c>
    </row>
    <row r="141" spans="1:13" x14ac:dyDescent="0.3">
      <c r="A141" t="s">
        <v>75</v>
      </c>
      <c r="B141" t="s">
        <v>83</v>
      </c>
      <c r="C141">
        <v>1</v>
      </c>
      <c r="D141">
        <f t="shared" si="26"/>
        <v>10</v>
      </c>
      <c r="E141">
        <v>89.452389999999994</v>
      </c>
      <c r="F141">
        <v>116.26021</v>
      </c>
      <c r="G141">
        <v>105.27809999999999</v>
      </c>
      <c r="H141">
        <f>(E141/$E$141-1)*100</f>
        <v>0</v>
      </c>
      <c r="I141">
        <f>(F141/$F$141-1)*100</f>
        <v>0</v>
      </c>
      <c r="J141">
        <f>(G141/$G$141-1)*100</f>
        <v>0</v>
      </c>
      <c r="K141">
        <f t="shared" si="25"/>
        <v>0</v>
      </c>
      <c r="L141" t="s">
        <v>75</v>
      </c>
      <c r="M141" t="s">
        <v>83</v>
      </c>
    </row>
    <row r="142" spans="1:13" x14ac:dyDescent="0.3">
      <c r="A142" t="s">
        <v>75</v>
      </c>
      <c r="B142" t="s">
        <v>83</v>
      </c>
      <c r="C142">
        <v>10</v>
      </c>
      <c r="D142">
        <f t="shared" si="26"/>
        <v>100</v>
      </c>
      <c r="E142">
        <v>98.100470000000001</v>
      </c>
      <c r="F142">
        <v>126.50478</v>
      </c>
      <c r="G142">
        <v>128.4136</v>
      </c>
      <c r="H142">
        <f t="shared" ref="H142:H162" si="27">(E142/$E$141-1)*100</f>
        <v>9.6678020564906255</v>
      </c>
      <c r="I142">
        <f t="shared" ref="I142:I162" si="28">(F142/$F$141-1)*100</f>
        <v>8.8117594145064704</v>
      </c>
      <c r="J142">
        <f t="shared" ref="J142:J162" si="29">(G142/$G$141-1)*100</f>
        <v>21.975605562790367</v>
      </c>
      <c r="K142">
        <f t="shared" si="25"/>
        <v>13.485055677929154</v>
      </c>
      <c r="L142" t="s">
        <v>75</v>
      </c>
      <c r="M142" t="s">
        <v>83</v>
      </c>
    </row>
    <row r="143" spans="1:13" x14ac:dyDescent="0.3">
      <c r="A143" t="s">
        <v>75</v>
      </c>
      <c r="B143" t="s">
        <v>83</v>
      </c>
      <c r="C143">
        <v>20</v>
      </c>
      <c r="D143">
        <f t="shared" si="26"/>
        <v>200</v>
      </c>
      <c r="E143">
        <v>181.90172000000001</v>
      </c>
      <c r="F143">
        <v>106.04563</v>
      </c>
      <c r="G143">
        <v>134.17859000000001</v>
      </c>
      <c r="H143">
        <f t="shared" si="27"/>
        <v>103.35031853257361</v>
      </c>
      <c r="I143">
        <f t="shared" si="28"/>
        <v>-8.7859638306175381</v>
      </c>
      <c r="J143">
        <f t="shared" si="29"/>
        <v>27.45156874981598</v>
      </c>
      <c r="K143">
        <f t="shared" si="25"/>
        <v>40.671974483924018</v>
      </c>
      <c r="L143" t="s">
        <v>75</v>
      </c>
      <c r="M143" t="s">
        <v>83</v>
      </c>
    </row>
    <row r="144" spans="1:13" x14ac:dyDescent="0.3">
      <c r="A144" t="s">
        <v>75</v>
      </c>
      <c r="B144" t="s">
        <v>83</v>
      </c>
      <c r="C144">
        <v>30</v>
      </c>
      <c r="D144">
        <f t="shared" si="26"/>
        <v>300</v>
      </c>
      <c r="E144">
        <v>221.20013</v>
      </c>
      <c r="F144">
        <v>164.41676000000001</v>
      </c>
      <c r="G144">
        <v>163.26178999999999</v>
      </c>
      <c r="H144">
        <f t="shared" si="27"/>
        <v>147.28252649258451</v>
      </c>
      <c r="I144">
        <f t="shared" si="28"/>
        <v>41.421351294651899</v>
      </c>
      <c r="J144">
        <f t="shared" si="29"/>
        <v>55.07668736422864</v>
      </c>
      <c r="K144">
        <f t="shared" si="25"/>
        <v>81.260188383821685</v>
      </c>
      <c r="L144" t="s">
        <v>75</v>
      </c>
      <c r="M144" t="s">
        <v>83</v>
      </c>
    </row>
    <row r="145" spans="1:13" x14ac:dyDescent="0.3">
      <c r="A145" t="s">
        <v>75</v>
      </c>
      <c r="B145" t="s">
        <v>83</v>
      </c>
      <c r="C145">
        <v>40</v>
      </c>
      <c r="D145">
        <f t="shared" si="26"/>
        <v>400</v>
      </c>
      <c r="E145">
        <v>262.75835999999998</v>
      </c>
      <c r="F145">
        <v>253.54322999999999</v>
      </c>
      <c r="G145">
        <v>171.65613999999999</v>
      </c>
      <c r="H145">
        <f t="shared" si="27"/>
        <v>193.74101686942069</v>
      </c>
      <c r="I145">
        <f t="shared" si="28"/>
        <v>118.08254948103053</v>
      </c>
      <c r="J145">
        <f t="shared" si="29"/>
        <v>63.050188025809732</v>
      </c>
      <c r="K145">
        <f t="shared" si="25"/>
        <v>124.95791812542031</v>
      </c>
      <c r="L145" t="s">
        <v>75</v>
      </c>
      <c r="M145" t="s">
        <v>83</v>
      </c>
    </row>
    <row r="146" spans="1:13" x14ac:dyDescent="0.3">
      <c r="A146" t="s">
        <v>75</v>
      </c>
      <c r="B146" t="s">
        <v>83</v>
      </c>
      <c r="C146">
        <v>50</v>
      </c>
      <c r="D146">
        <f t="shared" si="26"/>
        <v>500</v>
      </c>
      <c r="E146">
        <v>293.01263</v>
      </c>
      <c r="F146">
        <v>240.85793000000001</v>
      </c>
      <c r="G146">
        <v>200.69623999999999</v>
      </c>
      <c r="H146">
        <f t="shared" si="27"/>
        <v>227.56266210438872</v>
      </c>
      <c r="I146">
        <f t="shared" si="28"/>
        <v>107.17142176158121</v>
      </c>
      <c r="J146">
        <f t="shared" si="29"/>
        <v>90.634367451540257</v>
      </c>
      <c r="K146">
        <f t="shared" si="25"/>
        <v>141.78948377250339</v>
      </c>
      <c r="L146" t="s">
        <v>75</v>
      </c>
      <c r="M146" t="s">
        <v>83</v>
      </c>
    </row>
    <row r="147" spans="1:13" x14ac:dyDescent="0.3">
      <c r="A147" t="s">
        <v>75</v>
      </c>
      <c r="B147" t="s">
        <v>83</v>
      </c>
      <c r="C147">
        <v>60</v>
      </c>
      <c r="D147">
        <f t="shared" si="26"/>
        <v>600</v>
      </c>
      <c r="E147">
        <v>276.78721000000002</v>
      </c>
      <c r="F147">
        <v>240.071</v>
      </c>
      <c r="G147">
        <v>187.46395000000001</v>
      </c>
      <c r="H147">
        <f t="shared" si="27"/>
        <v>209.424052280772</v>
      </c>
      <c r="I147">
        <f t="shared" si="28"/>
        <v>106.49455217739585</v>
      </c>
      <c r="J147">
        <f t="shared" si="29"/>
        <v>78.065476105666804</v>
      </c>
      <c r="K147">
        <f t="shared" si="25"/>
        <v>131.32802685461155</v>
      </c>
      <c r="L147" t="s">
        <v>75</v>
      </c>
      <c r="M147" t="s">
        <v>83</v>
      </c>
    </row>
    <row r="148" spans="1:13" x14ac:dyDescent="0.3">
      <c r="A148" t="s">
        <v>75</v>
      </c>
      <c r="B148" t="s">
        <v>83</v>
      </c>
      <c r="C148">
        <v>80</v>
      </c>
      <c r="D148">
        <f t="shared" si="26"/>
        <v>800</v>
      </c>
      <c r="E148">
        <v>286.00956000000002</v>
      </c>
      <c r="F148">
        <v>223.63097999999999</v>
      </c>
      <c r="G148">
        <v>200.02162999999999</v>
      </c>
      <c r="H148">
        <f t="shared" si="27"/>
        <v>219.73383830214041</v>
      </c>
      <c r="I148">
        <f t="shared" si="28"/>
        <v>92.353841438958355</v>
      </c>
      <c r="J148">
        <f t="shared" si="29"/>
        <v>89.993578911473506</v>
      </c>
      <c r="K148">
        <f t="shared" si="25"/>
        <v>134.0270862175241</v>
      </c>
      <c r="L148" t="s">
        <v>75</v>
      </c>
      <c r="M148" t="s">
        <v>83</v>
      </c>
    </row>
    <row r="149" spans="1:13" x14ac:dyDescent="0.3">
      <c r="A149" t="s">
        <v>75</v>
      </c>
      <c r="B149" t="s">
        <v>83</v>
      </c>
      <c r="C149">
        <v>100</v>
      </c>
      <c r="D149">
        <f t="shared" si="26"/>
        <v>1000</v>
      </c>
      <c r="E149">
        <v>276.78721000000002</v>
      </c>
      <c r="F149">
        <v>233.68012999999999</v>
      </c>
      <c r="G149">
        <v>230.30088000000001</v>
      </c>
      <c r="H149">
        <f t="shared" si="27"/>
        <v>209.424052280772</v>
      </c>
      <c r="I149">
        <f t="shared" si="28"/>
        <v>100.99751239052468</v>
      </c>
      <c r="J149">
        <f t="shared" si="29"/>
        <v>118.7547837584455</v>
      </c>
      <c r="K149">
        <f t="shared" si="25"/>
        <v>143.05878280991405</v>
      </c>
      <c r="L149" t="s">
        <v>75</v>
      </c>
      <c r="M149" t="s">
        <v>83</v>
      </c>
    </row>
    <row r="150" spans="1:13" x14ac:dyDescent="0.3">
      <c r="A150" t="s">
        <v>75</v>
      </c>
      <c r="B150" t="s">
        <v>83</v>
      </c>
      <c r="C150">
        <v>120</v>
      </c>
      <c r="D150">
        <f t="shared" si="26"/>
        <v>1200</v>
      </c>
      <c r="E150">
        <v>244.42309</v>
      </c>
      <c r="F150">
        <v>223.63097999999999</v>
      </c>
      <c r="G150">
        <v>221.68843000000001</v>
      </c>
      <c r="H150">
        <f t="shared" si="27"/>
        <v>173.24377805892053</v>
      </c>
      <c r="I150">
        <f t="shared" si="28"/>
        <v>92.353841438958355</v>
      </c>
      <c r="J150">
        <f t="shared" si="29"/>
        <v>110.57411750402034</v>
      </c>
      <c r="K150">
        <f t="shared" si="25"/>
        <v>125.39057900063308</v>
      </c>
      <c r="L150" t="s">
        <v>75</v>
      </c>
      <c r="M150" t="s">
        <v>83</v>
      </c>
    </row>
    <row r="151" spans="1:13" x14ac:dyDescent="0.3">
      <c r="A151" t="s">
        <v>75</v>
      </c>
      <c r="B151" t="s">
        <v>83</v>
      </c>
      <c r="C151">
        <v>140</v>
      </c>
      <c r="D151">
        <f t="shared" si="26"/>
        <v>1400</v>
      </c>
      <c r="E151">
        <v>132.55703</v>
      </c>
      <c r="F151">
        <v>161.26258999999999</v>
      </c>
      <c r="G151">
        <v>162.43178</v>
      </c>
      <c r="H151">
        <f t="shared" si="27"/>
        <v>48.187242397883388</v>
      </c>
      <c r="I151">
        <f t="shared" si="28"/>
        <v>38.708325058074465</v>
      </c>
      <c r="J151">
        <f t="shared" si="29"/>
        <v>54.288289777266115</v>
      </c>
      <c r="K151">
        <f t="shared" si="25"/>
        <v>47.061285744407996</v>
      </c>
      <c r="L151" t="s">
        <v>75</v>
      </c>
      <c r="M151" t="s">
        <v>83</v>
      </c>
    </row>
    <row r="152" spans="1:13" x14ac:dyDescent="0.3">
      <c r="A152" t="s">
        <v>75</v>
      </c>
      <c r="B152" t="s">
        <v>83</v>
      </c>
      <c r="C152">
        <v>160</v>
      </c>
      <c r="D152">
        <f t="shared" si="26"/>
        <v>1600</v>
      </c>
      <c r="E152">
        <v>75.703159999999997</v>
      </c>
      <c r="F152">
        <v>115.09173</v>
      </c>
      <c r="G152">
        <v>83.836429999999993</v>
      </c>
      <c r="H152">
        <f t="shared" si="27"/>
        <v>-15.370444545975792</v>
      </c>
      <c r="I152">
        <f t="shared" si="28"/>
        <v>-1.0050558140227039</v>
      </c>
      <c r="J152">
        <f t="shared" si="29"/>
        <v>-20.366695447581218</v>
      </c>
      <c r="K152">
        <f t="shared" si="25"/>
        <v>-12.247398602526573</v>
      </c>
      <c r="L152" t="s">
        <v>75</v>
      </c>
      <c r="M152" t="s">
        <v>83</v>
      </c>
    </row>
    <row r="153" spans="1:13" x14ac:dyDescent="0.3">
      <c r="A153" t="s">
        <v>75</v>
      </c>
      <c r="B153" t="s">
        <v>83</v>
      </c>
      <c r="C153">
        <v>180</v>
      </c>
      <c r="D153">
        <f t="shared" si="26"/>
        <v>1800</v>
      </c>
      <c r="E153">
        <v>30.316949999999999</v>
      </c>
      <c r="F153">
        <v>69.367509999999996</v>
      </c>
      <c r="G153">
        <v>80.882350000000002</v>
      </c>
      <c r="H153">
        <f t="shared" si="27"/>
        <v>-66.108283970948122</v>
      </c>
      <c r="I153">
        <f t="shared" si="28"/>
        <v>-40.334263975611265</v>
      </c>
      <c r="J153">
        <f t="shared" si="29"/>
        <v>-23.172673139047905</v>
      </c>
      <c r="K153">
        <f t="shared" si="25"/>
        <v>-43.205073695202429</v>
      </c>
      <c r="L153" t="s">
        <v>75</v>
      </c>
      <c r="M153" t="s">
        <v>83</v>
      </c>
    </row>
    <row r="154" spans="1:13" x14ac:dyDescent="0.3">
      <c r="A154" t="s">
        <v>75</v>
      </c>
      <c r="B154" t="s">
        <v>83</v>
      </c>
      <c r="C154">
        <v>200</v>
      </c>
      <c r="D154">
        <f t="shared" si="26"/>
        <v>2000</v>
      </c>
      <c r="E154">
        <v>46.504080000000002</v>
      </c>
      <c r="F154">
        <v>75.703159999999997</v>
      </c>
      <c r="G154">
        <v>73.529409999999999</v>
      </c>
      <c r="H154">
        <f t="shared" si="27"/>
        <v>-48.012479040526465</v>
      </c>
      <c r="I154">
        <f t="shared" si="28"/>
        <v>-34.884721092452878</v>
      </c>
      <c r="J154">
        <f t="shared" si="29"/>
        <v>-30.156974717438857</v>
      </c>
      <c r="K154">
        <f t="shared" si="25"/>
        <v>-37.684724950139405</v>
      </c>
      <c r="L154" t="s">
        <v>75</v>
      </c>
      <c r="M154" t="s">
        <v>83</v>
      </c>
    </row>
    <row r="155" spans="1:13" x14ac:dyDescent="0.3">
      <c r="A155" t="s">
        <v>75</v>
      </c>
      <c r="B155" t="s">
        <v>83</v>
      </c>
      <c r="C155">
        <v>220</v>
      </c>
      <c r="D155">
        <f t="shared" si="26"/>
        <v>2200</v>
      </c>
      <c r="E155">
        <v>60.63391</v>
      </c>
      <c r="F155">
        <v>102.41462</v>
      </c>
      <c r="G155">
        <v>59.281309999999998</v>
      </c>
      <c r="H155">
        <f t="shared" si="27"/>
        <v>-32.21655676276508</v>
      </c>
      <c r="I155">
        <f t="shared" si="28"/>
        <v>-11.90913899088949</v>
      </c>
      <c r="J155">
        <f t="shared" si="29"/>
        <v>-43.690748598236482</v>
      </c>
      <c r="K155">
        <f t="shared" si="25"/>
        <v>-29.272148117297018</v>
      </c>
      <c r="L155" t="s">
        <v>75</v>
      </c>
      <c r="M155" t="s">
        <v>83</v>
      </c>
    </row>
    <row r="156" spans="1:13" x14ac:dyDescent="0.3">
      <c r="A156" t="s">
        <v>75</v>
      </c>
      <c r="B156" t="s">
        <v>83</v>
      </c>
      <c r="C156">
        <v>240</v>
      </c>
      <c r="D156">
        <f t="shared" si="26"/>
        <v>2400</v>
      </c>
      <c r="E156">
        <v>49.325029999999998</v>
      </c>
      <c r="F156">
        <v>75.703159999999997</v>
      </c>
      <c r="G156">
        <v>69.756119999999996</v>
      </c>
      <c r="H156">
        <f t="shared" si="27"/>
        <v>-44.858902037161883</v>
      </c>
      <c r="I156">
        <f t="shared" si="28"/>
        <v>-34.884721092452878</v>
      </c>
      <c r="J156">
        <f t="shared" si="29"/>
        <v>-33.741091452068382</v>
      </c>
      <c r="K156">
        <f t="shared" si="25"/>
        <v>-37.828238193894379</v>
      </c>
      <c r="L156" t="s">
        <v>75</v>
      </c>
      <c r="M156" t="s">
        <v>83</v>
      </c>
    </row>
    <row r="157" spans="1:13" x14ac:dyDescent="0.3">
      <c r="A157" t="s">
        <v>75</v>
      </c>
      <c r="B157" t="s">
        <v>83</v>
      </c>
      <c r="C157">
        <v>260</v>
      </c>
      <c r="D157">
        <f t="shared" si="26"/>
        <v>2600</v>
      </c>
      <c r="E157">
        <v>74.985579999999999</v>
      </c>
      <c r="F157">
        <v>75.703159999999997</v>
      </c>
      <c r="G157">
        <v>88.235290000000006</v>
      </c>
      <c r="H157">
        <f t="shared" si="27"/>
        <v>-16.172636639445848</v>
      </c>
      <c r="I157">
        <f t="shared" si="28"/>
        <v>-34.884721092452878</v>
      </c>
      <c r="J157">
        <f t="shared" si="29"/>
        <v>-16.188371560656954</v>
      </c>
      <c r="K157">
        <f t="shared" si="25"/>
        <v>-22.415243097518559</v>
      </c>
      <c r="L157" t="s">
        <v>75</v>
      </c>
      <c r="M157" t="s">
        <v>83</v>
      </c>
    </row>
    <row r="158" spans="1:13" x14ac:dyDescent="0.3">
      <c r="A158" t="s">
        <v>75</v>
      </c>
      <c r="B158" t="s">
        <v>83</v>
      </c>
      <c r="C158">
        <v>280</v>
      </c>
      <c r="D158">
        <f t="shared" si="26"/>
        <v>2800</v>
      </c>
      <c r="E158">
        <v>79.193600000000004</v>
      </c>
      <c r="F158">
        <v>79.534220000000005</v>
      </c>
      <c r="G158">
        <v>59.281309999999998</v>
      </c>
      <c r="H158">
        <f t="shared" si="27"/>
        <v>-11.468435890868866</v>
      </c>
      <c r="I158">
        <f t="shared" si="28"/>
        <v>-31.58947502331193</v>
      </c>
      <c r="J158">
        <f t="shared" si="29"/>
        <v>-43.690748598236482</v>
      </c>
      <c r="K158">
        <f t="shared" si="25"/>
        <v>-28.916219837472426</v>
      </c>
      <c r="L158" t="s">
        <v>75</v>
      </c>
      <c r="M158" t="s">
        <v>83</v>
      </c>
    </row>
    <row r="159" spans="1:13" x14ac:dyDescent="0.3">
      <c r="A159" t="s">
        <v>75</v>
      </c>
      <c r="B159" t="s">
        <v>83</v>
      </c>
      <c r="C159">
        <v>300</v>
      </c>
      <c r="D159">
        <f t="shared" si="26"/>
        <v>3000</v>
      </c>
      <c r="E159">
        <v>76.766959999999997</v>
      </c>
      <c r="F159">
        <v>83.836429999999993</v>
      </c>
      <c r="G159">
        <v>66.176469999999995</v>
      </c>
      <c r="H159">
        <f t="shared" si="27"/>
        <v>-14.181208573633409</v>
      </c>
      <c r="I159">
        <f t="shared" si="28"/>
        <v>-27.888974224285345</v>
      </c>
      <c r="J159">
        <f t="shared" si="29"/>
        <v>-37.141276295829805</v>
      </c>
      <c r="K159">
        <f t="shared" si="25"/>
        <v>-26.403819697916187</v>
      </c>
      <c r="L159" t="s">
        <v>75</v>
      </c>
      <c r="M159" t="s">
        <v>83</v>
      </c>
    </row>
    <row r="160" spans="1:13" x14ac:dyDescent="0.3">
      <c r="A160" t="s">
        <v>75</v>
      </c>
      <c r="B160" t="s">
        <v>83</v>
      </c>
      <c r="C160">
        <v>320</v>
      </c>
      <c r="D160">
        <f t="shared" si="26"/>
        <v>3200</v>
      </c>
      <c r="E160">
        <v>82.208380000000005</v>
      </c>
      <c r="F160">
        <v>83.836429999999993</v>
      </c>
      <c r="G160">
        <v>103.98629</v>
      </c>
      <c r="H160">
        <f t="shared" si="27"/>
        <v>-8.0981737883135239</v>
      </c>
      <c r="I160">
        <f t="shared" si="28"/>
        <v>-27.888974224285345</v>
      </c>
      <c r="J160">
        <f t="shared" si="29"/>
        <v>-1.2270453209166976</v>
      </c>
      <c r="K160">
        <f t="shared" si="25"/>
        <v>-12.404731111171854</v>
      </c>
      <c r="L160" t="s">
        <v>75</v>
      </c>
      <c r="M160" t="s">
        <v>83</v>
      </c>
    </row>
    <row r="161" spans="1:13" x14ac:dyDescent="0.3">
      <c r="A161" t="s">
        <v>75</v>
      </c>
      <c r="B161" t="s">
        <v>83</v>
      </c>
      <c r="C161">
        <v>340</v>
      </c>
      <c r="D161">
        <f t="shared" si="26"/>
        <v>3400</v>
      </c>
      <c r="E161">
        <v>93.008170000000007</v>
      </c>
      <c r="F161">
        <v>78.162840000000003</v>
      </c>
      <c r="G161">
        <v>74.985579999999999</v>
      </c>
      <c r="H161">
        <f t="shared" si="27"/>
        <v>3.9750530980782184</v>
      </c>
      <c r="I161">
        <f t="shared" si="28"/>
        <v>-32.769053143805607</v>
      </c>
      <c r="J161">
        <f t="shared" si="29"/>
        <v>-28.773809557733276</v>
      </c>
      <c r="K161">
        <f t="shared" si="25"/>
        <v>-19.189269867820219</v>
      </c>
      <c r="L161" t="s">
        <v>75</v>
      </c>
      <c r="M161" t="s">
        <v>83</v>
      </c>
    </row>
    <row r="162" spans="1:13" x14ac:dyDescent="0.3">
      <c r="A162" t="s">
        <v>75</v>
      </c>
      <c r="B162" t="s">
        <v>83</v>
      </c>
      <c r="C162">
        <v>360</v>
      </c>
      <c r="D162">
        <f t="shared" si="26"/>
        <v>3600</v>
      </c>
      <c r="E162">
        <v>76.766959999999997</v>
      </c>
      <c r="F162">
        <v>88.541139999999999</v>
      </c>
      <c r="G162">
        <v>66.583709999999996</v>
      </c>
      <c r="H162">
        <f t="shared" si="27"/>
        <v>-14.181208573633409</v>
      </c>
      <c r="I162">
        <f t="shared" si="28"/>
        <v>-23.842267272698024</v>
      </c>
      <c r="J162">
        <f t="shared" si="29"/>
        <v>-36.754453205367497</v>
      </c>
      <c r="K162">
        <f t="shared" si="25"/>
        <v>-24.925976350566312</v>
      </c>
      <c r="L162" t="s">
        <v>75</v>
      </c>
      <c r="M162" t="s">
        <v>83</v>
      </c>
    </row>
    <row r="163" spans="1:13" x14ac:dyDescent="0.3">
      <c r="A163" t="s">
        <v>71</v>
      </c>
      <c r="B163" t="s">
        <v>84</v>
      </c>
      <c r="C163">
        <v>1</v>
      </c>
      <c r="D163">
        <f t="shared" si="26"/>
        <v>10</v>
      </c>
      <c r="E163">
        <v>104.50493</v>
      </c>
      <c r="F163">
        <v>102.94118</v>
      </c>
      <c r="G163">
        <v>94.163589999999999</v>
      </c>
      <c r="H163">
        <f>(E163/$E$163-1)*100</f>
        <v>0</v>
      </c>
      <c r="I163">
        <f>(F163/$F$163-1)*100</f>
        <v>0</v>
      </c>
      <c r="J163">
        <f>(G163/$G$163-1)*100</f>
        <v>0</v>
      </c>
      <c r="K163">
        <f t="shared" si="25"/>
        <v>0</v>
      </c>
      <c r="L163" t="s">
        <v>71</v>
      </c>
      <c r="M163" t="s">
        <v>84</v>
      </c>
    </row>
    <row r="164" spans="1:13" x14ac:dyDescent="0.3">
      <c r="A164" t="s">
        <v>71</v>
      </c>
      <c r="B164" t="s">
        <v>84</v>
      </c>
      <c r="C164">
        <v>10</v>
      </c>
      <c r="D164">
        <f t="shared" si="26"/>
        <v>100</v>
      </c>
      <c r="E164">
        <v>109.30933</v>
      </c>
      <c r="F164">
        <v>103.20345</v>
      </c>
      <c r="G164">
        <v>78.162840000000003</v>
      </c>
      <c r="H164">
        <f t="shared" ref="H164:H178" si="30">(E164/$E$163-1)*100</f>
        <v>4.5972950749787689</v>
      </c>
      <c r="I164">
        <f t="shared" ref="I164:I178" si="31">(F164/$F$163-1)*100</f>
        <v>0.25477656269337068</v>
      </c>
      <c r="J164">
        <f t="shared" ref="J164:J178" si="32">(G164/$G$163-1)*100</f>
        <v>-16.992502091307259</v>
      </c>
      <c r="K164">
        <f t="shared" si="25"/>
        <v>-4.0468101512117061</v>
      </c>
      <c r="L164" t="s">
        <v>71</v>
      </c>
      <c r="M164" t="s">
        <v>84</v>
      </c>
    </row>
    <row r="165" spans="1:13" x14ac:dyDescent="0.3">
      <c r="A165" t="s">
        <v>71</v>
      </c>
      <c r="B165" t="s">
        <v>84</v>
      </c>
      <c r="C165">
        <v>20</v>
      </c>
      <c r="D165">
        <f t="shared" si="26"/>
        <v>200</v>
      </c>
      <c r="E165">
        <v>109.30933</v>
      </c>
      <c r="F165">
        <v>110.29412000000001</v>
      </c>
      <c r="G165">
        <v>75.703159999999997</v>
      </c>
      <c r="H165">
        <f t="shared" si="30"/>
        <v>4.5972950749787689</v>
      </c>
      <c r="I165">
        <f t="shared" si="31"/>
        <v>7.1428557551020955</v>
      </c>
      <c r="J165">
        <f t="shared" si="32"/>
        <v>-19.604636993980375</v>
      </c>
      <c r="K165">
        <f t="shared" si="25"/>
        <v>-2.6214953879665033</v>
      </c>
      <c r="L165" t="s">
        <v>71</v>
      </c>
      <c r="M165" t="s">
        <v>84</v>
      </c>
    </row>
    <row r="166" spans="1:13" x14ac:dyDescent="0.3">
      <c r="A166" t="s">
        <v>71</v>
      </c>
      <c r="B166" t="s">
        <v>84</v>
      </c>
      <c r="C166">
        <v>30</v>
      </c>
      <c r="D166">
        <f t="shared" si="26"/>
        <v>300</v>
      </c>
      <c r="E166">
        <v>110.29412000000001</v>
      </c>
      <c r="F166">
        <v>95.870620000000002</v>
      </c>
      <c r="G166">
        <v>94.163589999999999</v>
      </c>
      <c r="H166">
        <f t="shared" si="30"/>
        <v>5.5396333933719788</v>
      </c>
      <c r="I166">
        <f t="shared" si="31"/>
        <v>-6.8685437645070735</v>
      </c>
      <c r="J166">
        <f t="shared" si="32"/>
        <v>0</v>
      </c>
      <c r="K166">
        <f t="shared" si="25"/>
        <v>-0.44297012371169825</v>
      </c>
      <c r="L166" t="s">
        <v>71</v>
      </c>
      <c r="M166" t="s">
        <v>84</v>
      </c>
    </row>
    <row r="167" spans="1:13" x14ac:dyDescent="0.3">
      <c r="A167" t="s">
        <v>71</v>
      </c>
      <c r="B167" t="s">
        <v>84</v>
      </c>
      <c r="C167">
        <v>40</v>
      </c>
      <c r="D167">
        <f t="shared" si="26"/>
        <v>400</v>
      </c>
      <c r="E167">
        <v>83.189030000000002</v>
      </c>
      <c r="F167">
        <v>110.29412000000001</v>
      </c>
      <c r="G167">
        <v>95.870620000000002</v>
      </c>
      <c r="H167">
        <f t="shared" si="30"/>
        <v>-20.397028159341378</v>
      </c>
      <c r="I167">
        <f t="shared" si="31"/>
        <v>7.1428557551020955</v>
      </c>
      <c r="J167">
        <f t="shared" si="32"/>
        <v>1.8128344511928685</v>
      </c>
      <c r="K167">
        <f t="shared" si="25"/>
        <v>-3.8137793176821382</v>
      </c>
      <c r="L167" t="s">
        <v>71</v>
      </c>
      <c r="M167" t="s">
        <v>84</v>
      </c>
    </row>
    <row r="168" spans="1:13" x14ac:dyDescent="0.3">
      <c r="A168" t="s">
        <v>71</v>
      </c>
      <c r="B168" t="s">
        <v>84</v>
      </c>
      <c r="C168">
        <v>50</v>
      </c>
      <c r="D168">
        <f t="shared" si="26"/>
        <v>500</v>
      </c>
      <c r="E168">
        <v>132.55703</v>
      </c>
      <c r="F168">
        <v>161.76471000000001</v>
      </c>
      <c r="G168">
        <v>100.01081000000001</v>
      </c>
      <c r="H168">
        <f t="shared" si="30"/>
        <v>26.842848466574722</v>
      </c>
      <c r="I168">
        <f t="shared" si="31"/>
        <v>57.142855755102097</v>
      </c>
      <c r="J168">
        <f t="shared" si="32"/>
        <v>6.2096400530183837</v>
      </c>
      <c r="K168">
        <f t="shared" si="25"/>
        <v>30.06511475823174</v>
      </c>
      <c r="L168" t="s">
        <v>71</v>
      </c>
      <c r="M168" t="s">
        <v>84</v>
      </c>
    </row>
    <row r="169" spans="1:13" x14ac:dyDescent="0.3">
      <c r="A169" t="s">
        <v>71</v>
      </c>
      <c r="B169" t="s">
        <v>84</v>
      </c>
      <c r="C169">
        <v>60</v>
      </c>
      <c r="D169">
        <f t="shared" si="26"/>
        <v>600</v>
      </c>
      <c r="E169">
        <v>153.00479000000001</v>
      </c>
      <c r="F169">
        <v>162.43178</v>
      </c>
      <c r="G169">
        <v>110.29412000000001</v>
      </c>
      <c r="H169">
        <f t="shared" si="30"/>
        <v>46.409159835808708</v>
      </c>
      <c r="I169">
        <f t="shared" si="31"/>
        <v>57.790866590027434</v>
      </c>
      <c r="J169">
        <f t="shared" si="32"/>
        <v>17.130326063396705</v>
      </c>
      <c r="K169">
        <f t="shared" si="25"/>
        <v>40.443450829744286</v>
      </c>
      <c r="L169" t="s">
        <v>71</v>
      </c>
      <c r="M169" t="s">
        <v>84</v>
      </c>
    </row>
    <row r="170" spans="1:13" x14ac:dyDescent="0.3">
      <c r="A170" t="s">
        <v>71</v>
      </c>
      <c r="B170" t="s">
        <v>84</v>
      </c>
      <c r="C170">
        <v>80</v>
      </c>
      <c r="D170">
        <f t="shared" si="26"/>
        <v>800</v>
      </c>
      <c r="E170">
        <v>187.89606000000001</v>
      </c>
      <c r="F170">
        <v>186.16159999999999</v>
      </c>
      <c r="G170">
        <v>159.06844000000001</v>
      </c>
      <c r="H170">
        <f t="shared" si="30"/>
        <v>79.796359846372809</v>
      </c>
      <c r="I170">
        <f t="shared" si="31"/>
        <v>80.842690942536294</v>
      </c>
      <c r="J170">
        <f t="shared" si="32"/>
        <v>68.927756471476926</v>
      </c>
      <c r="K170">
        <f t="shared" si="25"/>
        <v>76.522269086795347</v>
      </c>
      <c r="L170" t="s">
        <v>71</v>
      </c>
      <c r="M170" t="s">
        <v>84</v>
      </c>
    </row>
    <row r="171" spans="1:13" x14ac:dyDescent="0.3">
      <c r="A171" t="s">
        <v>71</v>
      </c>
      <c r="B171" t="s">
        <v>84</v>
      </c>
      <c r="C171">
        <v>100</v>
      </c>
      <c r="D171">
        <f t="shared" si="26"/>
        <v>1000</v>
      </c>
      <c r="E171">
        <v>194.12322</v>
      </c>
      <c r="F171">
        <v>165.88990999999999</v>
      </c>
      <c r="G171">
        <v>157.35981000000001</v>
      </c>
      <c r="H171">
        <f t="shared" si="30"/>
        <v>85.755083516155636</v>
      </c>
      <c r="I171">
        <f t="shared" si="31"/>
        <v>61.150192760564792</v>
      </c>
      <c r="J171">
        <f t="shared" si="32"/>
        <v>67.11322284972357</v>
      </c>
      <c r="K171">
        <f t="shared" si="25"/>
        <v>71.339499708814671</v>
      </c>
      <c r="L171" t="s">
        <v>71</v>
      </c>
      <c r="M171" t="s">
        <v>84</v>
      </c>
    </row>
    <row r="172" spans="1:13" x14ac:dyDescent="0.3">
      <c r="A172" t="s">
        <v>71</v>
      </c>
      <c r="B172" t="s">
        <v>84</v>
      </c>
      <c r="C172">
        <v>120</v>
      </c>
      <c r="D172">
        <f t="shared" si="26"/>
        <v>1200</v>
      </c>
      <c r="E172">
        <v>165.23679999999999</v>
      </c>
      <c r="F172">
        <v>164.41676000000001</v>
      </c>
      <c r="G172">
        <v>147.05882</v>
      </c>
      <c r="H172">
        <f t="shared" si="30"/>
        <v>58.113880369088797</v>
      </c>
      <c r="I172">
        <f t="shared" si="31"/>
        <v>59.719132809629748</v>
      </c>
      <c r="J172">
        <f t="shared" si="32"/>
        <v>56.173761004651588</v>
      </c>
      <c r="K172">
        <f t="shared" si="25"/>
        <v>58.002258061123378</v>
      </c>
      <c r="L172" t="s">
        <v>71</v>
      </c>
      <c r="M172" t="s">
        <v>84</v>
      </c>
    </row>
    <row r="173" spans="1:13" x14ac:dyDescent="0.3">
      <c r="A173" t="s">
        <v>71</v>
      </c>
      <c r="B173" t="s">
        <v>84</v>
      </c>
      <c r="C173">
        <v>140</v>
      </c>
      <c r="D173">
        <f t="shared" si="26"/>
        <v>1400</v>
      </c>
      <c r="E173">
        <v>98.650059999999996</v>
      </c>
      <c r="F173">
        <v>112.47837</v>
      </c>
      <c r="G173">
        <v>83.836429999999993</v>
      </c>
      <c r="H173">
        <f t="shared" si="30"/>
        <v>-5.6024821029974419</v>
      </c>
      <c r="I173">
        <f t="shared" si="31"/>
        <v>9.2646985394960524</v>
      </c>
      <c r="J173">
        <f t="shared" si="32"/>
        <v>-10.96725390355232</v>
      </c>
      <c r="K173">
        <f t="shared" si="25"/>
        <v>-2.4350124890179035</v>
      </c>
      <c r="L173" t="s">
        <v>71</v>
      </c>
      <c r="M173" t="s">
        <v>84</v>
      </c>
    </row>
    <row r="174" spans="1:13" x14ac:dyDescent="0.3">
      <c r="A174" t="s">
        <v>71</v>
      </c>
      <c r="B174" t="s">
        <v>84</v>
      </c>
      <c r="C174">
        <v>160</v>
      </c>
      <c r="D174">
        <f t="shared" si="26"/>
        <v>1600</v>
      </c>
      <c r="E174">
        <v>69.756119999999996</v>
      </c>
      <c r="F174">
        <v>60.63391</v>
      </c>
      <c r="G174">
        <v>62.391770000000001</v>
      </c>
      <c r="H174">
        <f t="shared" si="30"/>
        <v>-33.250881082835051</v>
      </c>
      <c r="I174">
        <f t="shared" si="31"/>
        <v>-41.098489448051787</v>
      </c>
      <c r="J174">
        <f t="shared" si="32"/>
        <v>-33.74108824865322</v>
      </c>
      <c r="K174">
        <f t="shared" si="25"/>
        <v>-36.030152926513352</v>
      </c>
      <c r="L174" t="s">
        <v>71</v>
      </c>
      <c r="M174" t="s">
        <v>84</v>
      </c>
    </row>
    <row r="175" spans="1:13" x14ac:dyDescent="0.3">
      <c r="A175" t="s">
        <v>71</v>
      </c>
      <c r="B175" t="s">
        <v>84</v>
      </c>
      <c r="C175">
        <v>180</v>
      </c>
      <c r="D175">
        <f t="shared" si="26"/>
        <v>1800</v>
      </c>
      <c r="E175">
        <v>79.193600000000004</v>
      </c>
      <c r="F175">
        <v>60.63391</v>
      </c>
      <c r="G175">
        <v>79.534220000000005</v>
      </c>
      <c r="H175">
        <f t="shared" si="30"/>
        <v>-24.220225782649674</v>
      </c>
      <c r="I175">
        <f t="shared" si="31"/>
        <v>-41.098489448051787</v>
      </c>
      <c r="J175">
        <f t="shared" si="32"/>
        <v>-15.536121764261534</v>
      </c>
      <c r="K175">
        <f t="shared" si="25"/>
        <v>-26.951612331654331</v>
      </c>
      <c r="L175" t="s">
        <v>71</v>
      </c>
      <c r="M175" t="s">
        <v>84</v>
      </c>
    </row>
    <row r="176" spans="1:13" x14ac:dyDescent="0.3">
      <c r="A176" t="s">
        <v>71</v>
      </c>
      <c r="B176" t="s">
        <v>84</v>
      </c>
      <c r="C176">
        <v>200</v>
      </c>
      <c r="D176">
        <f t="shared" si="26"/>
        <v>2000</v>
      </c>
      <c r="E176">
        <v>82.208380000000005</v>
      </c>
      <c r="F176">
        <v>42.874650000000003</v>
      </c>
      <c r="G176">
        <v>75.703159999999997</v>
      </c>
      <c r="H176">
        <f t="shared" si="30"/>
        <v>-21.335404942140045</v>
      </c>
      <c r="I176">
        <f t="shared" si="31"/>
        <v>-58.350341427988297</v>
      </c>
      <c r="J176">
        <f t="shared" si="32"/>
        <v>-19.604636993980375</v>
      </c>
      <c r="K176">
        <f t="shared" si="25"/>
        <v>-33.096794454702909</v>
      </c>
      <c r="L176" t="s">
        <v>71</v>
      </c>
      <c r="M176" t="s">
        <v>84</v>
      </c>
    </row>
    <row r="177" spans="1:13" x14ac:dyDescent="0.3">
      <c r="A177" t="s">
        <v>71</v>
      </c>
      <c r="B177" t="s">
        <v>84</v>
      </c>
      <c r="C177">
        <v>220</v>
      </c>
      <c r="D177">
        <f t="shared" si="26"/>
        <v>2200</v>
      </c>
      <c r="E177">
        <v>88.845929999999996</v>
      </c>
      <c r="F177">
        <v>32.88335</v>
      </c>
      <c r="G177">
        <v>73.529409999999999</v>
      </c>
      <c r="H177">
        <f t="shared" si="30"/>
        <v>-14.983982095390147</v>
      </c>
      <c r="I177">
        <f t="shared" si="31"/>
        <v>-68.056175380931137</v>
      </c>
      <c r="J177">
        <f t="shared" si="32"/>
        <v>-21.913119497674206</v>
      </c>
      <c r="K177">
        <f t="shared" si="25"/>
        <v>-34.984425657998493</v>
      </c>
      <c r="L177" t="s">
        <v>71</v>
      </c>
      <c r="M177" t="s">
        <v>84</v>
      </c>
    </row>
    <row r="178" spans="1:13" x14ac:dyDescent="0.3">
      <c r="A178" t="s">
        <v>71</v>
      </c>
      <c r="B178" t="s">
        <v>84</v>
      </c>
      <c r="C178">
        <v>240</v>
      </c>
      <c r="D178">
        <f t="shared" si="26"/>
        <v>2400</v>
      </c>
      <c r="E178">
        <v>75.703159999999997</v>
      </c>
      <c r="F178">
        <v>30.316949999999999</v>
      </c>
      <c r="G178">
        <v>92.132090000000005</v>
      </c>
      <c r="H178">
        <f t="shared" si="30"/>
        <v>-27.560202183763003</v>
      </c>
      <c r="I178">
        <f t="shared" si="31"/>
        <v>-70.549249581168596</v>
      </c>
      <c r="J178">
        <f t="shared" si="32"/>
        <v>-2.1574156210484308</v>
      </c>
      <c r="K178">
        <f t="shared" si="25"/>
        <v>-33.422289128660012</v>
      </c>
      <c r="L178" t="s">
        <v>71</v>
      </c>
      <c r="M178" t="s">
        <v>84</v>
      </c>
    </row>
    <row r="179" spans="1:13" x14ac:dyDescent="0.3">
      <c r="A179" t="s">
        <v>85</v>
      </c>
      <c r="B179" s="3" t="s">
        <v>86</v>
      </c>
      <c r="C179">
        <v>1</v>
      </c>
      <c r="D179">
        <f t="shared" si="26"/>
        <v>10</v>
      </c>
      <c r="E179">
        <v>80.882350000000002</v>
      </c>
      <c r="F179">
        <v>112.23778</v>
      </c>
      <c r="G179">
        <v>88.541139999999999</v>
      </c>
      <c r="H179">
        <f>(E179/$E$179-1)*100</f>
        <v>0</v>
      </c>
      <c r="I179">
        <f>(F179/$F$179-1)*100</f>
        <v>0</v>
      </c>
      <c r="J179">
        <f>(G179/$G$179-1)*100</f>
        <v>0</v>
      </c>
      <c r="K179">
        <f t="shared" si="25"/>
        <v>0</v>
      </c>
      <c r="L179" t="s">
        <v>75</v>
      </c>
      <c r="M179" t="s">
        <v>87</v>
      </c>
    </row>
    <row r="180" spans="1:13" x14ac:dyDescent="0.3">
      <c r="A180" t="s">
        <v>85</v>
      </c>
      <c r="B180" t="s">
        <v>87</v>
      </c>
      <c r="C180">
        <v>10</v>
      </c>
      <c r="D180">
        <f t="shared" si="26"/>
        <v>100</v>
      </c>
      <c r="E180">
        <v>73.529409999999999</v>
      </c>
      <c r="F180">
        <v>112.23778</v>
      </c>
      <c r="G180">
        <v>73.896140000000003</v>
      </c>
      <c r="H180">
        <f t="shared" ref="H180:H195" si="33">(E180/$E$179-1)*100</f>
        <v>-9.0909079669421082</v>
      </c>
      <c r="I180">
        <f t="shared" ref="I180:I195" si="34">(F180/$F$179-1)*100</f>
        <v>0</v>
      </c>
      <c r="J180">
        <f t="shared" ref="J180:J195" si="35">(G180/$G$179-1)*100</f>
        <v>-16.540333679914209</v>
      </c>
      <c r="K180">
        <f t="shared" si="25"/>
        <v>-8.5437472156187724</v>
      </c>
      <c r="L180" t="s">
        <v>75</v>
      </c>
      <c r="M180" t="s">
        <v>87</v>
      </c>
    </row>
    <row r="181" spans="1:13" x14ac:dyDescent="0.3">
      <c r="A181" t="s">
        <v>85</v>
      </c>
      <c r="B181" t="s">
        <v>87</v>
      </c>
      <c r="C181">
        <v>20</v>
      </c>
      <c r="D181">
        <f t="shared" si="26"/>
        <v>200</v>
      </c>
      <c r="E181">
        <v>89.452389999999994</v>
      </c>
      <c r="F181">
        <v>102.41462</v>
      </c>
      <c r="G181">
        <v>103.20345</v>
      </c>
      <c r="H181">
        <f t="shared" si="33"/>
        <v>10.595686203479481</v>
      </c>
      <c r="I181">
        <f t="shared" si="34"/>
        <v>-8.7520975557428216</v>
      </c>
      <c r="J181">
        <f t="shared" si="35"/>
        <v>16.559883913850683</v>
      </c>
      <c r="K181">
        <f t="shared" si="25"/>
        <v>6.1344908538624479</v>
      </c>
      <c r="L181" t="s">
        <v>75</v>
      </c>
      <c r="M181" t="s">
        <v>87</v>
      </c>
    </row>
    <row r="182" spans="1:13" x14ac:dyDescent="0.3">
      <c r="A182" t="s">
        <v>85</v>
      </c>
      <c r="B182" t="s">
        <v>87</v>
      </c>
      <c r="C182">
        <v>30</v>
      </c>
      <c r="D182">
        <f t="shared" si="26"/>
        <v>300</v>
      </c>
      <c r="E182">
        <v>88.235290000000006</v>
      </c>
      <c r="F182">
        <v>111.99666000000001</v>
      </c>
      <c r="G182">
        <v>111.27019</v>
      </c>
      <c r="H182">
        <f t="shared" si="33"/>
        <v>9.0909079669421189</v>
      </c>
      <c r="I182">
        <f t="shared" si="34"/>
        <v>-0.21482962332290967</v>
      </c>
      <c r="J182">
        <f t="shared" si="35"/>
        <v>25.670609165411705</v>
      </c>
      <c r="K182">
        <f t="shared" si="25"/>
        <v>11.515562503010306</v>
      </c>
      <c r="L182" t="s">
        <v>75</v>
      </c>
      <c r="M182" t="s">
        <v>87</v>
      </c>
    </row>
    <row r="183" spans="1:13" x14ac:dyDescent="0.3">
      <c r="A183" t="s">
        <v>85</v>
      </c>
      <c r="B183" t="s">
        <v>87</v>
      </c>
      <c r="C183">
        <v>40</v>
      </c>
      <c r="D183">
        <f t="shared" si="26"/>
        <v>400</v>
      </c>
      <c r="E183">
        <v>95.588239999999999</v>
      </c>
      <c r="F183">
        <v>128.4136</v>
      </c>
      <c r="G183">
        <v>117.87661</v>
      </c>
      <c r="H183">
        <f t="shared" si="33"/>
        <v>18.181828297521019</v>
      </c>
      <c r="I183">
        <f t="shared" si="34"/>
        <v>14.412099027617975</v>
      </c>
      <c r="J183">
        <f t="shared" si="35"/>
        <v>33.132022018239212</v>
      </c>
      <c r="K183">
        <f t="shared" si="25"/>
        <v>21.908649781126069</v>
      </c>
      <c r="L183" t="s">
        <v>75</v>
      </c>
      <c r="M183" t="s">
        <v>87</v>
      </c>
    </row>
    <row r="184" spans="1:13" x14ac:dyDescent="0.3">
      <c r="A184" t="s">
        <v>85</v>
      </c>
      <c r="B184" t="s">
        <v>87</v>
      </c>
      <c r="C184">
        <v>50</v>
      </c>
      <c r="D184">
        <f t="shared" si="26"/>
        <v>500</v>
      </c>
      <c r="E184">
        <v>103.20345</v>
      </c>
      <c r="F184">
        <v>144.83614</v>
      </c>
      <c r="G184">
        <v>126.93143999999999</v>
      </c>
      <c r="H184">
        <f t="shared" si="33"/>
        <v>27.596997367163546</v>
      </c>
      <c r="I184">
        <f t="shared" si="34"/>
        <v>29.044017085868944</v>
      </c>
      <c r="J184">
        <f t="shared" si="35"/>
        <v>43.3587143784234</v>
      </c>
      <c r="K184">
        <f t="shared" si="25"/>
        <v>33.333242943818625</v>
      </c>
      <c r="L184" t="s">
        <v>75</v>
      </c>
      <c r="M184" t="s">
        <v>87</v>
      </c>
    </row>
    <row r="185" spans="1:13" x14ac:dyDescent="0.3">
      <c r="A185" t="s">
        <v>85</v>
      </c>
      <c r="B185" t="s">
        <v>87</v>
      </c>
      <c r="C185">
        <v>60</v>
      </c>
      <c r="D185">
        <f t="shared" si="26"/>
        <v>600</v>
      </c>
      <c r="E185">
        <v>111.27019</v>
      </c>
      <c r="F185">
        <v>161.26258999999999</v>
      </c>
      <c r="G185">
        <v>147.24252999999999</v>
      </c>
      <c r="H185">
        <f t="shared" si="33"/>
        <v>37.570421729833512</v>
      </c>
      <c r="I185">
        <f t="shared" si="34"/>
        <v>43.679418819581059</v>
      </c>
      <c r="J185">
        <f t="shared" si="35"/>
        <v>66.298434829278222</v>
      </c>
      <c r="K185">
        <f t="shared" si="25"/>
        <v>49.182758459564262</v>
      </c>
      <c r="L185" t="s">
        <v>75</v>
      </c>
      <c r="M185" t="s">
        <v>87</v>
      </c>
    </row>
    <row r="186" spans="1:13" x14ac:dyDescent="0.3">
      <c r="A186" t="s">
        <v>85</v>
      </c>
      <c r="B186" t="s">
        <v>87</v>
      </c>
      <c r="C186">
        <v>80</v>
      </c>
      <c r="D186">
        <f t="shared" si="26"/>
        <v>800</v>
      </c>
      <c r="E186">
        <v>134.17859000000001</v>
      </c>
      <c r="F186">
        <v>266.53778</v>
      </c>
      <c r="G186">
        <v>248.04599999999999</v>
      </c>
      <c r="H186">
        <f t="shared" si="33"/>
        <v>65.893535487037667</v>
      </c>
      <c r="I186">
        <f t="shared" si="34"/>
        <v>137.47599070473419</v>
      </c>
      <c r="J186">
        <f t="shared" si="35"/>
        <v>180.14773697289192</v>
      </c>
      <c r="K186">
        <f t="shared" si="25"/>
        <v>127.83908772155458</v>
      </c>
      <c r="L186" t="s">
        <v>75</v>
      </c>
      <c r="M186" t="s">
        <v>87</v>
      </c>
    </row>
    <row r="187" spans="1:13" x14ac:dyDescent="0.3">
      <c r="A187" t="s">
        <v>85</v>
      </c>
      <c r="B187" t="s">
        <v>87</v>
      </c>
      <c r="C187">
        <v>100</v>
      </c>
      <c r="D187">
        <f t="shared" si="26"/>
        <v>1000</v>
      </c>
      <c r="E187">
        <v>114.14834</v>
      </c>
      <c r="F187">
        <v>362.09035999999998</v>
      </c>
      <c r="G187">
        <v>313.08337</v>
      </c>
      <c r="H187">
        <f t="shared" si="33"/>
        <v>41.12886185923135</v>
      </c>
      <c r="I187">
        <f t="shared" si="34"/>
        <v>222.61005162432826</v>
      </c>
      <c r="J187">
        <f t="shared" si="35"/>
        <v>253.60214472052203</v>
      </c>
      <c r="K187">
        <f t="shared" si="25"/>
        <v>172.44701940136054</v>
      </c>
      <c r="L187" t="s">
        <v>75</v>
      </c>
      <c r="M187" t="s">
        <v>87</v>
      </c>
    </row>
    <row r="188" spans="1:13" x14ac:dyDescent="0.3">
      <c r="A188" t="s">
        <v>85</v>
      </c>
      <c r="B188" t="s">
        <v>87</v>
      </c>
      <c r="C188">
        <v>120</v>
      </c>
      <c r="D188">
        <f t="shared" si="26"/>
        <v>1200</v>
      </c>
      <c r="E188">
        <v>83.836429999999993</v>
      </c>
      <c r="F188">
        <v>368.52836000000002</v>
      </c>
      <c r="G188">
        <v>344.64828</v>
      </c>
      <c r="H188">
        <f t="shared" si="33"/>
        <v>3.6523172237206136</v>
      </c>
      <c r="I188">
        <f t="shared" si="34"/>
        <v>228.34608809974682</v>
      </c>
      <c r="J188">
        <f t="shared" si="35"/>
        <v>289.25213748094956</v>
      </c>
      <c r="K188">
        <f t="shared" si="25"/>
        <v>173.75018093480568</v>
      </c>
      <c r="L188" t="s">
        <v>75</v>
      </c>
      <c r="M188" t="s">
        <v>87</v>
      </c>
    </row>
    <row r="189" spans="1:13" x14ac:dyDescent="0.3">
      <c r="A189" t="s">
        <v>85</v>
      </c>
      <c r="B189" t="s">
        <v>87</v>
      </c>
      <c r="C189">
        <v>140</v>
      </c>
      <c r="D189">
        <f t="shared" si="26"/>
        <v>1400</v>
      </c>
      <c r="E189">
        <v>66.176469999999995</v>
      </c>
      <c r="F189">
        <v>312.39184999999998</v>
      </c>
      <c r="G189">
        <v>303.16953000000001</v>
      </c>
      <c r="H189">
        <f t="shared" si="33"/>
        <v>-18.181815933884227</v>
      </c>
      <c r="I189">
        <f t="shared" si="34"/>
        <v>178.33038928603182</v>
      </c>
      <c r="J189">
        <f t="shared" si="35"/>
        <v>242.40527058946836</v>
      </c>
      <c r="K189">
        <f t="shared" si="25"/>
        <v>134.18461464720531</v>
      </c>
      <c r="L189" t="s">
        <v>75</v>
      </c>
      <c r="M189" t="s">
        <v>87</v>
      </c>
    </row>
    <row r="190" spans="1:13" x14ac:dyDescent="0.3">
      <c r="A190" t="s">
        <v>85</v>
      </c>
      <c r="B190" t="s">
        <v>87</v>
      </c>
      <c r="C190">
        <v>160</v>
      </c>
      <c r="D190">
        <f t="shared" si="26"/>
        <v>1600</v>
      </c>
      <c r="E190">
        <v>66.583709999999996</v>
      </c>
      <c r="F190">
        <v>223.63097999999999</v>
      </c>
      <c r="G190">
        <v>232.17137</v>
      </c>
      <c r="H190">
        <f t="shared" si="33"/>
        <v>-17.678319188302527</v>
      </c>
      <c r="I190">
        <f t="shared" si="34"/>
        <v>99.247508281079689</v>
      </c>
      <c r="J190">
        <f t="shared" si="35"/>
        <v>162.21863644403044</v>
      </c>
      <c r="K190">
        <f t="shared" si="25"/>
        <v>81.262608512269196</v>
      </c>
      <c r="L190" t="s">
        <v>75</v>
      </c>
      <c r="M190" t="s">
        <v>87</v>
      </c>
    </row>
    <row r="191" spans="1:13" x14ac:dyDescent="0.3">
      <c r="A191" t="s">
        <v>85</v>
      </c>
      <c r="B191" t="s">
        <v>87</v>
      </c>
      <c r="C191">
        <v>180</v>
      </c>
      <c r="D191">
        <f t="shared" si="26"/>
        <v>1800</v>
      </c>
      <c r="E191">
        <v>67.790769999999995</v>
      </c>
      <c r="F191">
        <v>161.26258999999999</v>
      </c>
      <c r="G191">
        <v>158.72818000000001</v>
      </c>
      <c r="H191">
        <f t="shared" si="33"/>
        <v>-16.185954043125605</v>
      </c>
      <c r="I191">
        <f t="shared" si="34"/>
        <v>43.679418819581059</v>
      </c>
      <c r="J191">
        <f t="shared" si="35"/>
        <v>79.270540225707521</v>
      </c>
      <c r="K191">
        <f t="shared" si="25"/>
        <v>35.588001667387658</v>
      </c>
      <c r="L191" t="s">
        <v>75</v>
      </c>
      <c r="M191" t="s">
        <v>87</v>
      </c>
    </row>
    <row r="192" spans="1:13" x14ac:dyDescent="0.3">
      <c r="A192" t="s">
        <v>85</v>
      </c>
      <c r="B192" t="s">
        <v>87</v>
      </c>
      <c r="C192">
        <v>200</v>
      </c>
      <c r="D192">
        <f t="shared" si="26"/>
        <v>2000</v>
      </c>
      <c r="E192">
        <v>66.176469999999995</v>
      </c>
      <c r="F192">
        <v>151.40633</v>
      </c>
      <c r="G192">
        <v>149.97116</v>
      </c>
      <c r="H192">
        <f t="shared" si="33"/>
        <v>-18.181815933884227</v>
      </c>
      <c r="I192">
        <f t="shared" si="34"/>
        <v>34.897830302773272</v>
      </c>
      <c r="J192">
        <f t="shared" si="35"/>
        <v>69.380199983871904</v>
      </c>
      <c r="K192">
        <f t="shared" si="25"/>
        <v>28.698738117586984</v>
      </c>
      <c r="L192" t="s">
        <v>75</v>
      </c>
      <c r="M192" t="s">
        <v>87</v>
      </c>
    </row>
    <row r="193" spans="1:13" x14ac:dyDescent="0.3">
      <c r="A193" t="s">
        <v>85</v>
      </c>
      <c r="B193" t="s">
        <v>87</v>
      </c>
      <c r="C193">
        <v>220</v>
      </c>
      <c r="D193">
        <f t="shared" si="26"/>
        <v>2200</v>
      </c>
      <c r="E193">
        <v>67.790769999999995</v>
      </c>
      <c r="F193">
        <v>138.14922000000001</v>
      </c>
      <c r="G193">
        <v>110.53894</v>
      </c>
      <c r="H193">
        <f t="shared" si="33"/>
        <v>-16.185954043125605</v>
      </c>
      <c r="I193">
        <f t="shared" si="34"/>
        <v>23.086201455517031</v>
      </c>
      <c r="J193">
        <f t="shared" si="35"/>
        <v>24.844721899898726</v>
      </c>
      <c r="K193">
        <f t="shared" si="25"/>
        <v>10.58165643743005</v>
      </c>
      <c r="L193" t="s">
        <v>75</v>
      </c>
      <c r="M193" t="s">
        <v>87</v>
      </c>
    </row>
    <row r="194" spans="1:13" x14ac:dyDescent="0.3">
      <c r="A194" t="s">
        <v>85</v>
      </c>
      <c r="B194" t="s">
        <v>87</v>
      </c>
      <c r="C194">
        <v>240</v>
      </c>
      <c r="D194">
        <f t="shared" si="26"/>
        <v>2400</v>
      </c>
      <c r="E194">
        <v>66.583709999999996</v>
      </c>
      <c r="F194">
        <v>98.650059999999996</v>
      </c>
      <c r="G194">
        <v>111.27019</v>
      </c>
      <c r="H194">
        <f t="shared" si="33"/>
        <v>-17.678319188302527</v>
      </c>
      <c r="I194">
        <f t="shared" si="34"/>
        <v>-12.106190981325549</v>
      </c>
      <c r="J194">
        <f t="shared" si="35"/>
        <v>25.670609165411705</v>
      </c>
      <c r="K194">
        <f t="shared" si="25"/>
        <v>-1.3713003347387911</v>
      </c>
      <c r="L194" t="s">
        <v>75</v>
      </c>
      <c r="M194" t="s">
        <v>87</v>
      </c>
    </row>
    <row r="195" spans="1:13" x14ac:dyDescent="0.3">
      <c r="A195" t="s">
        <v>85</v>
      </c>
      <c r="B195" t="s">
        <v>87</v>
      </c>
      <c r="C195">
        <v>260</v>
      </c>
      <c r="D195">
        <f t="shared" si="26"/>
        <v>2600</v>
      </c>
      <c r="E195">
        <v>51.470590000000001</v>
      </c>
      <c r="F195">
        <v>102.41462</v>
      </c>
      <c r="G195">
        <v>135.58153999999999</v>
      </c>
      <c r="H195">
        <f t="shared" si="33"/>
        <v>-36.363631867768433</v>
      </c>
      <c r="I195">
        <f t="shared" si="34"/>
        <v>-8.7520975557428216</v>
      </c>
      <c r="J195">
        <f t="shared" si="35"/>
        <v>53.128297196083075</v>
      </c>
      <c r="K195">
        <f t="shared" si="25"/>
        <v>2.6708559241906067</v>
      </c>
      <c r="L195" t="s">
        <v>75</v>
      </c>
      <c r="M195" t="s">
        <v>87</v>
      </c>
    </row>
    <row r="196" spans="1:13" x14ac:dyDescent="0.3">
      <c r="A196" t="s">
        <v>88</v>
      </c>
      <c r="B196" t="s">
        <v>89</v>
      </c>
      <c r="C196">
        <v>1</v>
      </c>
      <c r="D196">
        <f t="shared" si="26"/>
        <v>10</v>
      </c>
      <c r="E196">
        <v>115.09173</v>
      </c>
      <c r="F196">
        <v>111.99666000000001</v>
      </c>
      <c r="G196">
        <v>120.5972</v>
      </c>
      <c r="H196">
        <f>(E196/$E$196-1)*100</f>
        <v>0</v>
      </c>
      <c r="I196">
        <f>(F196/$F$196-1)*100</f>
        <v>0</v>
      </c>
      <c r="J196">
        <f>(G196/$G$196-1)*100</f>
        <v>0</v>
      </c>
      <c r="K196">
        <f t="shared" si="25"/>
        <v>0</v>
      </c>
      <c r="L196" t="s">
        <v>88</v>
      </c>
      <c r="M196" t="s">
        <v>89</v>
      </c>
    </row>
    <row r="197" spans="1:13" x14ac:dyDescent="0.3">
      <c r="A197" t="s">
        <v>88</v>
      </c>
      <c r="B197" t="s">
        <v>89</v>
      </c>
      <c r="C197">
        <v>10</v>
      </c>
      <c r="D197">
        <f t="shared" si="26"/>
        <v>100</v>
      </c>
      <c r="E197">
        <v>154.58673999999999</v>
      </c>
      <c r="F197">
        <v>118.79040000000001</v>
      </c>
      <c r="G197">
        <v>120.5972</v>
      </c>
      <c r="H197">
        <f t="shared" ref="H197:H212" si="36">(E197/$E$196-1)*100</f>
        <v>34.316114633084418</v>
      </c>
      <c r="I197">
        <f t="shared" ref="I197:I212" si="37">(F197/$F$196-1)*100</f>
        <v>6.0660201831018945</v>
      </c>
      <c r="J197">
        <f t="shared" ref="J197:J212" si="38">(G197/$G$196-1)*100</f>
        <v>0</v>
      </c>
      <c r="K197">
        <f t="shared" si="25"/>
        <v>13.460711605395437</v>
      </c>
      <c r="L197" t="s">
        <v>88</v>
      </c>
      <c r="M197" t="s">
        <v>89</v>
      </c>
    </row>
    <row r="198" spans="1:13" x14ac:dyDescent="0.3">
      <c r="A198" t="s">
        <v>88</v>
      </c>
      <c r="B198" t="s">
        <v>89</v>
      </c>
      <c r="C198">
        <v>20</v>
      </c>
      <c r="D198">
        <f t="shared" si="26"/>
        <v>200</v>
      </c>
      <c r="E198">
        <v>177.84392</v>
      </c>
      <c r="F198">
        <v>125</v>
      </c>
      <c r="G198">
        <v>135.58153999999999</v>
      </c>
      <c r="H198">
        <f t="shared" si="36"/>
        <v>54.523630846456129</v>
      </c>
      <c r="I198">
        <f t="shared" si="37"/>
        <v>11.610471240838782</v>
      </c>
      <c r="J198">
        <f t="shared" si="38"/>
        <v>12.425114347596789</v>
      </c>
      <c r="K198">
        <f t="shared" si="25"/>
        <v>26.186405478297232</v>
      </c>
      <c r="L198" t="s">
        <v>88</v>
      </c>
      <c r="M198" t="s">
        <v>89</v>
      </c>
    </row>
    <row r="199" spans="1:13" x14ac:dyDescent="0.3">
      <c r="A199" t="s">
        <v>88</v>
      </c>
      <c r="B199" t="s">
        <v>89</v>
      </c>
      <c r="C199">
        <v>30</v>
      </c>
      <c r="D199">
        <f t="shared" si="26"/>
        <v>300</v>
      </c>
      <c r="E199">
        <v>194.26241999999999</v>
      </c>
      <c r="F199">
        <v>151.58476999999999</v>
      </c>
      <c r="G199">
        <v>189.75718000000001</v>
      </c>
      <c r="H199">
        <f t="shared" si="36"/>
        <v>68.789208399248139</v>
      </c>
      <c r="I199">
        <f t="shared" si="37"/>
        <v>35.347580901073286</v>
      </c>
      <c r="J199">
        <f t="shared" si="38"/>
        <v>57.34791520864497</v>
      </c>
      <c r="K199">
        <f t="shared" si="25"/>
        <v>53.828234836322132</v>
      </c>
      <c r="L199" t="s">
        <v>88</v>
      </c>
      <c r="M199" t="s">
        <v>89</v>
      </c>
    </row>
    <row r="200" spans="1:13" x14ac:dyDescent="0.3">
      <c r="A200" t="s">
        <v>88</v>
      </c>
      <c r="B200" t="s">
        <v>89</v>
      </c>
      <c r="C200">
        <v>40</v>
      </c>
      <c r="D200">
        <f t="shared" si="26"/>
        <v>400</v>
      </c>
      <c r="E200">
        <v>207.19121999999999</v>
      </c>
      <c r="F200">
        <v>172.12794</v>
      </c>
      <c r="G200">
        <v>181.60425000000001</v>
      </c>
      <c r="H200">
        <f t="shared" si="36"/>
        <v>80.02268277659914</v>
      </c>
      <c r="I200">
        <f t="shared" si="37"/>
        <v>53.690243976918595</v>
      </c>
      <c r="J200">
        <f t="shared" si="38"/>
        <v>50.587451449950763</v>
      </c>
      <c r="K200">
        <f t="shared" si="25"/>
        <v>61.433459401156163</v>
      </c>
      <c r="L200" t="s">
        <v>88</v>
      </c>
      <c r="M200" t="s">
        <v>89</v>
      </c>
    </row>
    <row r="201" spans="1:13" x14ac:dyDescent="0.3">
      <c r="A201" t="s">
        <v>88</v>
      </c>
      <c r="B201" t="s">
        <v>89</v>
      </c>
      <c r="C201">
        <v>50</v>
      </c>
      <c r="D201">
        <f t="shared" si="26"/>
        <v>500</v>
      </c>
      <c r="E201">
        <v>203.9033</v>
      </c>
      <c r="F201">
        <v>173.06768</v>
      </c>
      <c r="G201">
        <v>180.85844</v>
      </c>
      <c r="H201">
        <f t="shared" si="36"/>
        <v>77.165900625527129</v>
      </c>
      <c r="I201">
        <f t="shared" si="37"/>
        <v>54.52932257086951</v>
      </c>
      <c r="J201">
        <f t="shared" si="38"/>
        <v>49.969020839621493</v>
      </c>
      <c r="K201">
        <f t="shared" ref="K201:K264" si="39">AVERAGE(H201:J201)</f>
        <v>60.554748012006037</v>
      </c>
      <c r="L201" t="s">
        <v>88</v>
      </c>
      <c r="M201" t="s">
        <v>89</v>
      </c>
    </row>
    <row r="202" spans="1:13" x14ac:dyDescent="0.3">
      <c r="A202" t="s">
        <v>88</v>
      </c>
      <c r="B202" t="s">
        <v>89</v>
      </c>
      <c r="C202">
        <v>60</v>
      </c>
      <c r="D202">
        <f t="shared" ref="D202:D422" si="40">C202*10</f>
        <v>600</v>
      </c>
      <c r="E202">
        <v>207.19121999999999</v>
      </c>
      <c r="F202">
        <v>185.14232999999999</v>
      </c>
      <c r="G202">
        <v>197.30011999999999</v>
      </c>
      <c r="H202">
        <f t="shared" si="36"/>
        <v>80.02268277659914</v>
      </c>
      <c r="I202">
        <f t="shared" si="37"/>
        <v>65.310581583415058</v>
      </c>
      <c r="J202">
        <f t="shared" si="38"/>
        <v>63.602571203974875</v>
      </c>
      <c r="K202">
        <f t="shared" si="39"/>
        <v>69.645278521329701</v>
      </c>
      <c r="L202" t="s">
        <v>88</v>
      </c>
      <c r="M202" t="s">
        <v>89</v>
      </c>
    </row>
    <row r="203" spans="1:13" x14ac:dyDescent="0.3">
      <c r="A203" t="s">
        <v>88</v>
      </c>
      <c r="B203" t="s">
        <v>89</v>
      </c>
      <c r="C203">
        <v>80</v>
      </c>
      <c r="D203">
        <f t="shared" si="40"/>
        <v>800</v>
      </c>
      <c r="E203">
        <v>172.12794</v>
      </c>
      <c r="F203">
        <v>142.76829000000001</v>
      </c>
      <c r="G203">
        <v>187.46395000000001</v>
      </c>
      <c r="H203">
        <f t="shared" si="36"/>
        <v>49.557174959486659</v>
      </c>
      <c r="I203">
        <f t="shared" si="37"/>
        <v>27.475489001189857</v>
      </c>
      <c r="J203">
        <f t="shared" si="38"/>
        <v>55.446353646684997</v>
      </c>
      <c r="K203">
        <f t="shared" si="39"/>
        <v>44.159672535787173</v>
      </c>
      <c r="L203" t="s">
        <v>88</v>
      </c>
      <c r="M203" t="s">
        <v>89</v>
      </c>
    </row>
    <row r="204" spans="1:13" x14ac:dyDescent="0.3">
      <c r="A204" t="s">
        <v>88</v>
      </c>
      <c r="B204" t="s">
        <v>89</v>
      </c>
      <c r="C204">
        <v>100</v>
      </c>
      <c r="D204">
        <f t="shared" si="40"/>
        <v>1000</v>
      </c>
      <c r="E204">
        <v>118.79040000000001</v>
      </c>
      <c r="F204">
        <v>132.55703</v>
      </c>
      <c r="G204">
        <v>147.97508999999999</v>
      </c>
      <c r="H204">
        <f t="shared" si="36"/>
        <v>3.2136713906377068</v>
      </c>
      <c r="I204">
        <f t="shared" si="37"/>
        <v>18.358020676688035</v>
      </c>
      <c r="J204">
        <f t="shared" si="38"/>
        <v>22.701928402981153</v>
      </c>
      <c r="K204">
        <f t="shared" si="39"/>
        <v>14.757873490102298</v>
      </c>
      <c r="L204" t="s">
        <v>88</v>
      </c>
      <c r="M204" t="s">
        <v>89</v>
      </c>
    </row>
    <row r="205" spans="1:13" x14ac:dyDescent="0.3">
      <c r="A205" t="s">
        <v>88</v>
      </c>
      <c r="B205" t="s">
        <v>89</v>
      </c>
      <c r="C205">
        <v>120</v>
      </c>
      <c r="D205">
        <f t="shared" si="40"/>
        <v>1200</v>
      </c>
      <c r="E205">
        <v>83.836429999999993</v>
      </c>
      <c r="F205">
        <v>83.836429999999993</v>
      </c>
      <c r="G205">
        <v>106.04563</v>
      </c>
      <c r="H205">
        <f t="shared" si="36"/>
        <v>-27.156860010706254</v>
      </c>
      <c r="I205">
        <f t="shared" si="37"/>
        <v>-25.143812324403257</v>
      </c>
      <c r="J205">
        <f t="shared" si="38"/>
        <v>-12.066258586434842</v>
      </c>
      <c r="K205">
        <f t="shared" si="39"/>
        <v>-21.455643640514783</v>
      </c>
      <c r="L205" t="s">
        <v>88</v>
      </c>
      <c r="M205" t="s">
        <v>89</v>
      </c>
    </row>
    <row r="206" spans="1:13" x14ac:dyDescent="0.3">
      <c r="A206" t="s">
        <v>88</v>
      </c>
      <c r="B206" t="s">
        <v>89</v>
      </c>
      <c r="C206">
        <v>140</v>
      </c>
      <c r="D206">
        <f t="shared" si="40"/>
        <v>1400</v>
      </c>
      <c r="E206">
        <v>62.823560000000001</v>
      </c>
      <c r="F206">
        <v>72.41807</v>
      </c>
      <c r="G206">
        <v>73.529409999999999</v>
      </c>
      <c r="H206">
        <f t="shared" si="36"/>
        <v>-45.414357747511481</v>
      </c>
      <c r="I206">
        <f t="shared" si="37"/>
        <v>-35.3390806475836</v>
      </c>
      <c r="J206">
        <f t="shared" si="38"/>
        <v>-39.028924386304162</v>
      </c>
      <c r="K206">
        <f t="shared" si="39"/>
        <v>-39.927454260466419</v>
      </c>
      <c r="L206" t="s">
        <v>88</v>
      </c>
      <c r="M206" t="s">
        <v>89</v>
      </c>
    </row>
    <row r="207" spans="1:13" x14ac:dyDescent="0.3">
      <c r="A207" t="s">
        <v>88</v>
      </c>
      <c r="B207" t="s">
        <v>89</v>
      </c>
      <c r="C207">
        <v>160</v>
      </c>
      <c r="D207">
        <f t="shared" si="40"/>
        <v>1600</v>
      </c>
      <c r="E207">
        <v>82.208380000000005</v>
      </c>
      <c r="F207">
        <v>66.583709999999996</v>
      </c>
      <c r="G207">
        <v>78.162840000000003</v>
      </c>
      <c r="H207">
        <f t="shared" si="36"/>
        <v>-28.571427330182619</v>
      </c>
      <c r="I207">
        <f t="shared" si="37"/>
        <v>-40.548485999493202</v>
      </c>
      <c r="J207">
        <f t="shared" si="38"/>
        <v>-35.186853426116031</v>
      </c>
      <c r="K207">
        <f t="shared" si="39"/>
        <v>-34.768922251930618</v>
      </c>
      <c r="L207" t="s">
        <v>88</v>
      </c>
      <c r="M207" t="s">
        <v>89</v>
      </c>
    </row>
    <row r="208" spans="1:13" x14ac:dyDescent="0.3">
      <c r="A208" t="s">
        <v>88</v>
      </c>
      <c r="B208" t="s">
        <v>89</v>
      </c>
      <c r="C208">
        <v>180</v>
      </c>
      <c r="D208">
        <f t="shared" si="40"/>
        <v>1800</v>
      </c>
      <c r="E208">
        <v>60.63391</v>
      </c>
      <c r="F208">
        <v>60.63391</v>
      </c>
      <c r="G208">
        <v>73.529409999999999</v>
      </c>
      <c r="H208">
        <f t="shared" si="36"/>
        <v>-47.31688367183289</v>
      </c>
      <c r="I208">
        <f t="shared" si="37"/>
        <v>-45.860965853803137</v>
      </c>
      <c r="J208">
        <f t="shared" si="38"/>
        <v>-39.028924386304162</v>
      </c>
      <c r="K208">
        <f t="shared" si="39"/>
        <v>-44.068924637313394</v>
      </c>
      <c r="L208" t="s">
        <v>88</v>
      </c>
      <c r="M208" t="s">
        <v>89</v>
      </c>
    </row>
    <row r="209" spans="1:13" x14ac:dyDescent="0.3">
      <c r="A209" t="s">
        <v>88</v>
      </c>
      <c r="B209" t="s">
        <v>89</v>
      </c>
      <c r="C209">
        <v>200</v>
      </c>
      <c r="D209">
        <f t="shared" si="40"/>
        <v>2000</v>
      </c>
      <c r="E209">
        <v>62.823560000000001</v>
      </c>
      <c r="F209">
        <v>44.726199999999999</v>
      </c>
      <c r="G209">
        <v>88.541139999999999</v>
      </c>
      <c r="H209">
        <f t="shared" si="36"/>
        <v>-45.414357747511481</v>
      </c>
      <c r="I209">
        <f t="shared" si="37"/>
        <v>-60.064701929503968</v>
      </c>
      <c r="J209">
        <f t="shared" si="38"/>
        <v>-26.581098068611876</v>
      </c>
      <c r="K209">
        <f t="shared" si="39"/>
        <v>-44.020052581875774</v>
      </c>
      <c r="L209" t="s">
        <v>88</v>
      </c>
      <c r="M209" t="s">
        <v>89</v>
      </c>
    </row>
    <row r="210" spans="1:13" x14ac:dyDescent="0.3">
      <c r="A210" t="s">
        <v>88</v>
      </c>
      <c r="B210" t="s">
        <v>89</v>
      </c>
      <c r="C210">
        <v>220</v>
      </c>
      <c r="D210">
        <f t="shared" si="40"/>
        <v>2200</v>
      </c>
      <c r="E210">
        <v>51.99315</v>
      </c>
      <c r="F210">
        <v>46.504080000000002</v>
      </c>
      <c r="G210">
        <v>78.162840000000003</v>
      </c>
      <c r="H210">
        <f t="shared" si="36"/>
        <v>-54.824599473828393</v>
      </c>
      <c r="I210">
        <f t="shared" si="37"/>
        <v>-58.477261732626658</v>
      </c>
      <c r="J210">
        <f t="shared" si="38"/>
        <v>-35.186853426116031</v>
      </c>
      <c r="K210">
        <f t="shared" si="39"/>
        <v>-49.49623821085703</v>
      </c>
      <c r="L210" t="s">
        <v>88</v>
      </c>
      <c r="M210" t="s">
        <v>89</v>
      </c>
    </row>
    <row r="211" spans="1:13" x14ac:dyDescent="0.3">
      <c r="A211" t="s">
        <v>88</v>
      </c>
      <c r="B211" t="s">
        <v>89</v>
      </c>
      <c r="C211">
        <v>240</v>
      </c>
      <c r="D211">
        <f t="shared" si="40"/>
        <v>2400</v>
      </c>
      <c r="E211">
        <v>23.252040000000001</v>
      </c>
      <c r="F211">
        <v>30.316949999999999</v>
      </c>
      <c r="G211">
        <v>98.92371</v>
      </c>
      <c r="H211">
        <f t="shared" si="36"/>
        <v>-79.796949789528753</v>
      </c>
      <c r="I211">
        <f t="shared" si="37"/>
        <v>-72.930487391320426</v>
      </c>
      <c r="J211">
        <f t="shared" si="38"/>
        <v>-17.971801998719705</v>
      </c>
      <c r="K211">
        <f t="shared" si="39"/>
        <v>-56.899746393189623</v>
      </c>
      <c r="L211" t="s">
        <v>88</v>
      </c>
      <c r="M211" t="s">
        <v>89</v>
      </c>
    </row>
    <row r="212" spans="1:13" x14ac:dyDescent="0.3">
      <c r="A212" t="s">
        <v>88</v>
      </c>
      <c r="B212" t="s">
        <v>89</v>
      </c>
      <c r="C212">
        <v>260</v>
      </c>
      <c r="D212">
        <f t="shared" si="40"/>
        <v>2600</v>
      </c>
      <c r="E212">
        <v>44.117649999999998</v>
      </c>
      <c r="F212">
        <v>32.88335</v>
      </c>
      <c r="G212">
        <v>73.529409999999999</v>
      </c>
      <c r="H212">
        <f t="shared" si="36"/>
        <v>-61.667402166949792</v>
      </c>
      <c r="I212">
        <f t="shared" si="37"/>
        <v>-70.638990484180525</v>
      </c>
      <c r="J212">
        <f t="shared" si="38"/>
        <v>-39.028924386304162</v>
      </c>
      <c r="K212">
        <f t="shared" si="39"/>
        <v>-57.111772345811495</v>
      </c>
      <c r="L212" t="s">
        <v>88</v>
      </c>
      <c r="M212" t="s">
        <v>89</v>
      </c>
    </row>
    <row r="213" spans="1:13" x14ac:dyDescent="0.3">
      <c r="A213" t="s">
        <v>90</v>
      </c>
      <c r="B213" t="s">
        <v>91</v>
      </c>
      <c r="C213">
        <v>1</v>
      </c>
      <c r="D213">
        <f t="shared" si="40"/>
        <v>10</v>
      </c>
      <c r="E213">
        <v>125</v>
      </c>
      <c r="F213">
        <v>126.50478</v>
      </c>
      <c r="G213">
        <v>100.01081000000001</v>
      </c>
      <c r="H213">
        <f>(E213/$E$213-1)*100</f>
        <v>0</v>
      </c>
      <c r="I213">
        <f>(F213/$F$213-1)*100</f>
        <v>0</v>
      </c>
      <c r="J213">
        <f>(G213/$G$213-1)*100</f>
        <v>0</v>
      </c>
      <c r="K213">
        <f t="shared" si="39"/>
        <v>0</v>
      </c>
      <c r="L213" t="s">
        <v>90</v>
      </c>
      <c r="M213" t="s">
        <v>91</v>
      </c>
    </row>
    <row r="214" spans="1:13" x14ac:dyDescent="0.3">
      <c r="A214" t="s">
        <v>90</v>
      </c>
      <c r="B214" t="s">
        <v>91</v>
      </c>
      <c r="C214">
        <v>10</v>
      </c>
      <c r="D214">
        <f t="shared" si="40"/>
        <v>100</v>
      </c>
      <c r="E214">
        <v>117.64706</v>
      </c>
      <c r="F214">
        <v>112.23778</v>
      </c>
      <c r="G214">
        <v>76.766959999999997</v>
      </c>
      <c r="H214">
        <f t="shared" ref="H214:H232" si="41">(E214/$E$213-1)*100</f>
        <v>-5.8823520000000018</v>
      </c>
      <c r="I214">
        <f t="shared" ref="I214:I232" si="42">(F214/$F$213-1)*100</f>
        <v>-11.277834718972668</v>
      </c>
      <c r="J214">
        <f t="shared" ref="J214:J232" si="43">(G214/$G$213-1)*100</f>
        <v>-23.241337611404212</v>
      </c>
      <c r="K214">
        <f t="shared" si="39"/>
        <v>-13.467174776792296</v>
      </c>
      <c r="L214" t="s">
        <v>90</v>
      </c>
      <c r="M214" t="s">
        <v>91</v>
      </c>
    </row>
    <row r="215" spans="1:13" x14ac:dyDescent="0.3">
      <c r="A215" t="s">
        <v>90</v>
      </c>
      <c r="B215" t="s">
        <v>91</v>
      </c>
      <c r="C215">
        <v>20</v>
      </c>
      <c r="D215">
        <f t="shared" si="40"/>
        <v>200</v>
      </c>
      <c r="E215">
        <v>103.98629</v>
      </c>
      <c r="F215">
        <v>92.132090000000005</v>
      </c>
      <c r="G215">
        <v>79.193600000000004</v>
      </c>
      <c r="H215">
        <f t="shared" si="41"/>
        <v>-16.810968000000003</v>
      </c>
      <c r="I215">
        <f t="shared" si="42"/>
        <v>-27.171060255588753</v>
      </c>
      <c r="J215">
        <f t="shared" si="43"/>
        <v>-20.814959902834506</v>
      </c>
      <c r="K215">
        <f t="shared" si="39"/>
        <v>-21.598996052807752</v>
      </c>
      <c r="L215" t="s">
        <v>90</v>
      </c>
      <c r="M215" t="s">
        <v>91</v>
      </c>
    </row>
    <row r="216" spans="1:13" x14ac:dyDescent="0.3">
      <c r="A216" t="s">
        <v>90</v>
      </c>
      <c r="B216" t="s">
        <v>91</v>
      </c>
      <c r="C216">
        <v>30</v>
      </c>
      <c r="D216">
        <f t="shared" si="40"/>
        <v>300</v>
      </c>
      <c r="E216">
        <v>117.87661</v>
      </c>
      <c r="F216">
        <v>112.23778</v>
      </c>
      <c r="G216">
        <v>74.985579999999999</v>
      </c>
      <c r="H216">
        <f t="shared" si="41"/>
        <v>-5.6987120000000058</v>
      </c>
      <c r="I216">
        <f t="shared" si="42"/>
        <v>-11.277834718972668</v>
      </c>
      <c r="J216">
        <f t="shared" si="43"/>
        <v>-25.02252506504048</v>
      </c>
      <c r="K216">
        <f t="shared" si="39"/>
        <v>-13.999690594671051</v>
      </c>
      <c r="L216" t="s">
        <v>90</v>
      </c>
      <c r="M216" t="s">
        <v>91</v>
      </c>
    </row>
    <row r="217" spans="1:13" x14ac:dyDescent="0.3">
      <c r="A217" t="s">
        <v>90</v>
      </c>
      <c r="B217" t="s">
        <v>91</v>
      </c>
      <c r="C217">
        <v>40</v>
      </c>
      <c r="D217">
        <f t="shared" si="40"/>
        <v>400</v>
      </c>
      <c r="E217">
        <v>147.79229000000001</v>
      </c>
      <c r="F217">
        <v>126.50478</v>
      </c>
      <c r="G217">
        <v>74.985579999999999</v>
      </c>
      <c r="H217">
        <f t="shared" si="41"/>
        <v>18.233832000000017</v>
      </c>
      <c r="I217">
        <f t="shared" si="42"/>
        <v>0</v>
      </c>
      <c r="J217">
        <f t="shared" si="43"/>
        <v>-25.02252506504048</v>
      </c>
      <c r="K217">
        <f t="shared" si="39"/>
        <v>-2.2628976883468206</v>
      </c>
      <c r="L217" t="s">
        <v>90</v>
      </c>
      <c r="M217" t="s">
        <v>91</v>
      </c>
    </row>
    <row r="218" spans="1:13" x14ac:dyDescent="0.3">
      <c r="A218" t="s">
        <v>90</v>
      </c>
      <c r="B218" t="s">
        <v>91</v>
      </c>
      <c r="C218">
        <v>50</v>
      </c>
      <c r="D218">
        <f t="shared" si="40"/>
        <v>500</v>
      </c>
      <c r="E218">
        <v>221.68843000000001</v>
      </c>
      <c r="F218">
        <v>106.04563</v>
      </c>
      <c r="G218">
        <v>114.14834</v>
      </c>
      <c r="H218">
        <f t="shared" si="41"/>
        <v>77.35074400000002</v>
      </c>
      <c r="I218">
        <f t="shared" si="42"/>
        <v>-16.172629998645107</v>
      </c>
      <c r="J218">
        <f t="shared" si="43"/>
        <v>14.136001898194795</v>
      </c>
      <c r="K218">
        <f t="shared" si="39"/>
        <v>25.104705299849901</v>
      </c>
      <c r="L218" t="s">
        <v>90</v>
      </c>
      <c r="M218" t="s">
        <v>91</v>
      </c>
    </row>
    <row r="219" spans="1:13" x14ac:dyDescent="0.3">
      <c r="A219" t="s">
        <v>90</v>
      </c>
      <c r="B219" t="s">
        <v>91</v>
      </c>
      <c r="C219">
        <v>60</v>
      </c>
      <c r="D219">
        <f t="shared" si="40"/>
        <v>600</v>
      </c>
      <c r="E219">
        <v>311.00421</v>
      </c>
      <c r="F219">
        <v>128.62394</v>
      </c>
      <c r="G219">
        <v>160.59066000000001</v>
      </c>
      <c r="H219">
        <f t="shared" si="41"/>
        <v>148.80336800000001</v>
      </c>
      <c r="I219">
        <f t="shared" si="42"/>
        <v>1.6751619978312426</v>
      </c>
      <c r="J219">
        <f t="shared" si="43"/>
        <v>60.573302026050982</v>
      </c>
      <c r="K219">
        <f t="shared" si="39"/>
        <v>70.350610674627418</v>
      </c>
      <c r="L219" t="s">
        <v>90</v>
      </c>
      <c r="M219" t="s">
        <v>91</v>
      </c>
    </row>
    <row r="220" spans="1:13" x14ac:dyDescent="0.3">
      <c r="A220" t="s">
        <v>90</v>
      </c>
      <c r="B220" t="s">
        <v>91</v>
      </c>
      <c r="C220">
        <v>80</v>
      </c>
      <c r="D220">
        <f t="shared" si="40"/>
        <v>800</v>
      </c>
      <c r="E220">
        <v>297.40805999999998</v>
      </c>
      <c r="F220">
        <v>213.23528999999999</v>
      </c>
      <c r="G220">
        <v>207.0607</v>
      </c>
      <c r="H220">
        <f t="shared" si="41"/>
        <v>137.92644799999999</v>
      </c>
      <c r="I220">
        <f t="shared" si="42"/>
        <v>68.559077372412332</v>
      </c>
      <c r="J220">
        <f t="shared" si="43"/>
        <v>107.03831915769904</v>
      </c>
      <c r="K220">
        <f t="shared" si="39"/>
        <v>104.50794817670379</v>
      </c>
      <c r="L220" t="s">
        <v>90</v>
      </c>
      <c r="M220" t="s">
        <v>91</v>
      </c>
    </row>
    <row r="221" spans="1:13" x14ac:dyDescent="0.3">
      <c r="A221" t="s">
        <v>90</v>
      </c>
      <c r="B221" t="s">
        <v>91</v>
      </c>
      <c r="C221">
        <v>100</v>
      </c>
      <c r="D221">
        <f t="shared" si="40"/>
        <v>1000</v>
      </c>
      <c r="E221">
        <v>297.40805999999998</v>
      </c>
      <c r="F221">
        <v>203.3723</v>
      </c>
      <c r="G221">
        <v>198.52941000000001</v>
      </c>
      <c r="H221">
        <f t="shared" si="41"/>
        <v>137.92644799999999</v>
      </c>
      <c r="I221">
        <f t="shared" si="42"/>
        <v>60.762541937150516</v>
      </c>
      <c r="J221">
        <f t="shared" si="43"/>
        <v>98.507951290465499</v>
      </c>
      <c r="K221">
        <f t="shared" si="39"/>
        <v>99.065647075871993</v>
      </c>
      <c r="L221" t="s">
        <v>90</v>
      </c>
      <c r="M221" t="s">
        <v>91</v>
      </c>
    </row>
    <row r="222" spans="1:13" x14ac:dyDescent="0.3">
      <c r="A222" t="s">
        <v>90</v>
      </c>
      <c r="B222" t="s">
        <v>91</v>
      </c>
      <c r="C222">
        <v>120</v>
      </c>
      <c r="D222">
        <f t="shared" si="40"/>
        <v>1200</v>
      </c>
      <c r="E222">
        <v>294.20954</v>
      </c>
      <c r="F222">
        <v>219.35932</v>
      </c>
      <c r="G222">
        <v>198.52941000000001</v>
      </c>
      <c r="H222">
        <f t="shared" si="41"/>
        <v>135.36763199999999</v>
      </c>
      <c r="I222">
        <f t="shared" si="42"/>
        <v>73.400024884435197</v>
      </c>
      <c r="J222">
        <f t="shared" si="43"/>
        <v>98.507951290465499</v>
      </c>
      <c r="K222">
        <f t="shared" si="39"/>
        <v>102.42520272496689</v>
      </c>
      <c r="L222" t="s">
        <v>90</v>
      </c>
      <c r="M222" t="s">
        <v>91</v>
      </c>
    </row>
    <row r="223" spans="1:13" x14ac:dyDescent="0.3">
      <c r="A223" t="s">
        <v>90</v>
      </c>
      <c r="B223" t="s">
        <v>91</v>
      </c>
      <c r="C223">
        <v>140</v>
      </c>
      <c r="D223">
        <f t="shared" si="40"/>
        <v>1400</v>
      </c>
      <c r="E223">
        <v>221.07789</v>
      </c>
      <c r="F223">
        <v>203.3723</v>
      </c>
      <c r="G223">
        <v>192.44488999999999</v>
      </c>
      <c r="H223">
        <f t="shared" si="41"/>
        <v>76.862312000000003</v>
      </c>
      <c r="I223">
        <f t="shared" si="42"/>
        <v>60.762541937150516</v>
      </c>
      <c r="J223">
        <f t="shared" si="43"/>
        <v>92.424088955983848</v>
      </c>
      <c r="K223">
        <f t="shared" si="39"/>
        <v>76.682980964378132</v>
      </c>
      <c r="L223" t="s">
        <v>90</v>
      </c>
      <c r="M223" t="s">
        <v>91</v>
      </c>
    </row>
    <row r="224" spans="1:13" x14ac:dyDescent="0.3">
      <c r="A224" t="s">
        <v>90</v>
      </c>
      <c r="B224" t="s">
        <v>91</v>
      </c>
      <c r="C224">
        <v>160</v>
      </c>
      <c r="D224">
        <f t="shared" si="40"/>
        <v>1600</v>
      </c>
      <c r="E224">
        <v>117.87661</v>
      </c>
      <c r="F224">
        <v>172.28492</v>
      </c>
      <c r="G224">
        <v>144.46236999999999</v>
      </c>
      <c r="H224">
        <f t="shared" si="41"/>
        <v>-5.6987120000000058</v>
      </c>
      <c r="I224">
        <f t="shared" si="42"/>
        <v>36.188466554386324</v>
      </c>
      <c r="J224">
        <f t="shared" si="43"/>
        <v>44.446755305751438</v>
      </c>
      <c r="K224">
        <f t="shared" si="39"/>
        <v>24.978836620045922</v>
      </c>
      <c r="L224" t="s">
        <v>90</v>
      </c>
      <c r="M224" t="s">
        <v>91</v>
      </c>
    </row>
    <row r="225" spans="1:13" x14ac:dyDescent="0.3">
      <c r="A225" t="s">
        <v>90</v>
      </c>
      <c r="B225" t="s">
        <v>91</v>
      </c>
      <c r="C225">
        <v>180</v>
      </c>
      <c r="D225">
        <f t="shared" si="40"/>
        <v>1800</v>
      </c>
      <c r="E225">
        <v>82.208380000000005</v>
      </c>
      <c r="F225">
        <v>140.47774000000001</v>
      </c>
      <c r="G225">
        <v>107.06044</v>
      </c>
      <c r="H225">
        <f t="shared" si="41"/>
        <v>-34.233295999999989</v>
      </c>
      <c r="I225">
        <f t="shared" si="42"/>
        <v>11.045400814103633</v>
      </c>
      <c r="J225">
        <f t="shared" si="43"/>
        <v>7.0488680173673046</v>
      </c>
      <c r="K225">
        <f t="shared" si="39"/>
        <v>-5.3796757228430172</v>
      </c>
      <c r="L225" t="s">
        <v>90</v>
      </c>
      <c r="M225" t="s">
        <v>91</v>
      </c>
    </row>
    <row r="226" spans="1:13" x14ac:dyDescent="0.3">
      <c r="A226" t="s">
        <v>90</v>
      </c>
      <c r="B226" t="s">
        <v>91</v>
      </c>
      <c r="C226">
        <v>200</v>
      </c>
      <c r="D226">
        <f t="shared" si="40"/>
        <v>2000</v>
      </c>
      <c r="E226">
        <v>76.766959999999997</v>
      </c>
      <c r="F226">
        <v>104.50493</v>
      </c>
      <c r="G226">
        <v>82.208380000000005</v>
      </c>
      <c r="H226">
        <f t="shared" si="41"/>
        <v>-38.586432000000002</v>
      </c>
      <c r="I226">
        <f t="shared" si="42"/>
        <v>-17.390528642475012</v>
      </c>
      <c r="J226">
        <f t="shared" si="43"/>
        <v>-17.800505765326768</v>
      </c>
      <c r="K226">
        <f t="shared" si="39"/>
        <v>-24.592488802600595</v>
      </c>
      <c r="L226" t="s">
        <v>90</v>
      </c>
      <c r="M226" t="s">
        <v>91</v>
      </c>
    </row>
    <row r="227" spans="1:13" x14ac:dyDescent="0.3">
      <c r="A227" t="s">
        <v>90</v>
      </c>
      <c r="B227" t="s">
        <v>91</v>
      </c>
      <c r="C227">
        <v>220</v>
      </c>
      <c r="D227">
        <f t="shared" si="40"/>
        <v>2200</v>
      </c>
      <c r="E227">
        <v>66.583709999999996</v>
      </c>
      <c r="F227">
        <v>100.01081000000001</v>
      </c>
      <c r="G227">
        <v>76.766959999999997</v>
      </c>
      <c r="H227">
        <f t="shared" si="41"/>
        <v>-46.733032000000009</v>
      </c>
      <c r="I227">
        <f t="shared" si="42"/>
        <v>-20.943058436210858</v>
      </c>
      <c r="J227">
        <f t="shared" si="43"/>
        <v>-23.241337611404212</v>
      </c>
      <c r="K227">
        <f t="shared" si="39"/>
        <v>-30.305809349205031</v>
      </c>
      <c r="L227" t="s">
        <v>90</v>
      </c>
      <c r="M227" t="s">
        <v>91</v>
      </c>
    </row>
    <row r="228" spans="1:13" x14ac:dyDescent="0.3">
      <c r="A228" t="s">
        <v>90</v>
      </c>
      <c r="B228" t="s">
        <v>91</v>
      </c>
      <c r="C228">
        <v>240</v>
      </c>
      <c r="D228">
        <f t="shared" si="40"/>
        <v>2400</v>
      </c>
      <c r="E228">
        <v>65.766710000000003</v>
      </c>
      <c r="F228">
        <v>72.790400000000005</v>
      </c>
      <c r="G228">
        <v>60.63391</v>
      </c>
      <c r="H228">
        <f t="shared" si="41"/>
        <v>-47.386631999999992</v>
      </c>
      <c r="I228">
        <f t="shared" si="42"/>
        <v>-42.460356043463335</v>
      </c>
      <c r="J228">
        <f t="shared" si="43"/>
        <v>-39.372643817203368</v>
      </c>
      <c r="K228">
        <f t="shared" si="39"/>
        <v>-43.073210620222234</v>
      </c>
      <c r="L228" t="s">
        <v>90</v>
      </c>
      <c r="M228" t="s">
        <v>91</v>
      </c>
    </row>
    <row r="229" spans="1:13" x14ac:dyDescent="0.3">
      <c r="A229" t="s">
        <v>90</v>
      </c>
      <c r="B229" t="s">
        <v>91</v>
      </c>
      <c r="C229">
        <v>260</v>
      </c>
      <c r="D229">
        <f t="shared" si="40"/>
        <v>2600</v>
      </c>
      <c r="E229">
        <v>82.208380000000005</v>
      </c>
      <c r="F229">
        <v>88.541139999999999</v>
      </c>
      <c r="G229">
        <v>76.766959999999997</v>
      </c>
      <c r="H229">
        <f t="shared" si="41"/>
        <v>-34.233295999999989</v>
      </c>
      <c r="I229">
        <f t="shared" si="42"/>
        <v>-30.009648647268506</v>
      </c>
      <c r="J229">
        <f t="shared" si="43"/>
        <v>-23.241337611404212</v>
      </c>
      <c r="K229">
        <f t="shared" si="39"/>
        <v>-29.161427419557572</v>
      </c>
      <c r="L229" t="s">
        <v>90</v>
      </c>
      <c r="M229" t="s">
        <v>91</v>
      </c>
    </row>
    <row r="230" spans="1:13" x14ac:dyDescent="0.3">
      <c r="A230" t="s">
        <v>90</v>
      </c>
      <c r="B230" t="s">
        <v>91</v>
      </c>
      <c r="C230">
        <v>280</v>
      </c>
      <c r="D230">
        <f t="shared" si="40"/>
        <v>2800</v>
      </c>
      <c r="E230">
        <v>81.215890000000002</v>
      </c>
      <c r="F230">
        <v>98.92371</v>
      </c>
      <c r="G230">
        <v>67.790769999999995</v>
      </c>
      <c r="H230">
        <f t="shared" si="41"/>
        <v>-35.027287999999999</v>
      </c>
      <c r="I230">
        <f t="shared" si="42"/>
        <v>-21.802393553824608</v>
      </c>
      <c r="J230">
        <f t="shared" si="43"/>
        <v>-32.216557390146136</v>
      </c>
      <c r="K230">
        <f t="shared" si="39"/>
        <v>-29.682079647990246</v>
      </c>
      <c r="L230" t="s">
        <v>90</v>
      </c>
      <c r="M230" t="s">
        <v>91</v>
      </c>
    </row>
    <row r="231" spans="1:13" x14ac:dyDescent="0.3">
      <c r="A231" t="s">
        <v>90</v>
      </c>
      <c r="B231" t="s">
        <v>91</v>
      </c>
      <c r="C231">
        <v>300</v>
      </c>
      <c r="D231">
        <f t="shared" si="40"/>
        <v>3000</v>
      </c>
      <c r="E231">
        <v>82.208380000000005</v>
      </c>
      <c r="F231">
        <v>83.836429999999993</v>
      </c>
      <c r="G231">
        <v>53.53022</v>
      </c>
      <c r="H231">
        <f t="shared" si="41"/>
        <v>-34.233295999999989</v>
      </c>
      <c r="I231">
        <f t="shared" si="42"/>
        <v>-33.728646459050807</v>
      </c>
      <c r="J231">
        <f t="shared" si="43"/>
        <v>-46.475565991316344</v>
      </c>
      <c r="K231">
        <f t="shared" si="39"/>
        <v>-38.145836150122378</v>
      </c>
      <c r="L231" t="s">
        <v>90</v>
      </c>
      <c r="M231" t="s">
        <v>91</v>
      </c>
    </row>
    <row r="232" spans="1:13" x14ac:dyDescent="0.3">
      <c r="A232" t="s">
        <v>90</v>
      </c>
      <c r="B232" t="s">
        <v>91</v>
      </c>
      <c r="C232">
        <v>320</v>
      </c>
      <c r="D232">
        <f t="shared" si="40"/>
        <v>3200</v>
      </c>
      <c r="E232">
        <v>89.452389999999994</v>
      </c>
      <c r="F232">
        <v>88.541139999999999</v>
      </c>
      <c r="G232">
        <v>46.504080000000002</v>
      </c>
      <c r="H232">
        <f t="shared" si="41"/>
        <v>-28.438088000000008</v>
      </c>
      <c r="I232">
        <f t="shared" si="42"/>
        <v>-30.009648647268506</v>
      </c>
      <c r="J232">
        <f t="shared" si="43"/>
        <v>-53.500946547678197</v>
      </c>
      <c r="K232">
        <f t="shared" si="39"/>
        <v>-37.316227731648901</v>
      </c>
      <c r="L232" t="s">
        <v>90</v>
      </c>
      <c r="M232" t="s">
        <v>91</v>
      </c>
    </row>
    <row r="233" spans="1:13" x14ac:dyDescent="0.3">
      <c r="A233" t="s">
        <v>92</v>
      </c>
      <c r="B233" t="s">
        <v>93</v>
      </c>
      <c r="C233">
        <v>1</v>
      </c>
      <c r="D233">
        <f t="shared" si="40"/>
        <v>10</v>
      </c>
      <c r="E233">
        <v>57.428310000000003</v>
      </c>
      <c r="F233">
        <v>117.64706</v>
      </c>
      <c r="G233">
        <v>176.77670000000001</v>
      </c>
      <c r="H233">
        <f>(E233/$E$233-1)*100</f>
        <v>0</v>
      </c>
      <c r="I233">
        <f>(F233/$F$233-1)*100</f>
        <v>0</v>
      </c>
      <c r="J233">
        <f>(G233/$G$233-1)*100</f>
        <v>0</v>
      </c>
      <c r="K233">
        <f t="shared" si="39"/>
        <v>0</v>
      </c>
      <c r="L233" t="s">
        <v>90</v>
      </c>
      <c r="M233" t="s">
        <v>93</v>
      </c>
    </row>
    <row r="234" spans="1:13" x14ac:dyDescent="0.3">
      <c r="A234" t="s">
        <v>92</v>
      </c>
      <c r="B234" t="s">
        <v>93</v>
      </c>
      <c r="C234">
        <v>10</v>
      </c>
      <c r="D234">
        <f t="shared" si="40"/>
        <v>100</v>
      </c>
      <c r="E234">
        <v>65.766710000000003</v>
      </c>
      <c r="F234">
        <v>103.20345</v>
      </c>
      <c r="G234">
        <v>202.83992000000001</v>
      </c>
      <c r="H234">
        <f t="shared" ref="H234:H253" si="44">(E234/$E$233-1)*100</f>
        <v>14.519668087046256</v>
      </c>
      <c r="I234">
        <f t="shared" ref="I234:I253" si="45">(F234/$F$233-1)*100</f>
        <v>-12.277068377229305</v>
      </c>
      <c r="J234">
        <f t="shared" ref="J234:J253" si="46">(G234/$G$233-1)*100</f>
        <v>14.743583288974161</v>
      </c>
      <c r="K234">
        <f t="shared" si="39"/>
        <v>5.6620609995970375</v>
      </c>
      <c r="L234" t="s">
        <v>90</v>
      </c>
      <c r="M234" t="s">
        <v>93</v>
      </c>
    </row>
    <row r="235" spans="1:13" x14ac:dyDescent="0.3">
      <c r="A235" t="s">
        <v>92</v>
      </c>
      <c r="B235" t="s">
        <v>93</v>
      </c>
      <c r="C235">
        <v>20</v>
      </c>
      <c r="D235">
        <f t="shared" si="40"/>
        <v>200</v>
      </c>
      <c r="E235">
        <v>67.790769999999995</v>
      </c>
      <c r="F235">
        <v>132.35293999999999</v>
      </c>
      <c r="G235">
        <v>177.08226999999999</v>
      </c>
      <c r="H235">
        <f t="shared" si="44"/>
        <v>18.044166718470379</v>
      </c>
      <c r="I235">
        <f t="shared" si="45"/>
        <v>12.499997875000023</v>
      </c>
      <c r="J235">
        <f t="shared" si="46"/>
        <v>0.1728564907026664</v>
      </c>
      <c r="K235">
        <f t="shared" si="39"/>
        <v>10.23900702805769</v>
      </c>
      <c r="L235" t="s">
        <v>90</v>
      </c>
      <c r="M235" t="s">
        <v>93</v>
      </c>
    </row>
    <row r="236" spans="1:13" x14ac:dyDescent="0.3">
      <c r="A236" t="s">
        <v>92</v>
      </c>
      <c r="B236" t="s">
        <v>93</v>
      </c>
      <c r="C236">
        <v>30</v>
      </c>
      <c r="D236">
        <f t="shared" si="40"/>
        <v>300</v>
      </c>
      <c r="E236">
        <v>63.252389999999998</v>
      </c>
      <c r="F236">
        <v>117.64706</v>
      </c>
      <c r="G236">
        <v>187.46395000000001</v>
      </c>
      <c r="H236">
        <f t="shared" si="44"/>
        <v>10.141479002255149</v>
      </c>
      <c r="I236">
        <f t="shared" si="45"/>
        <v>0</v>
      </c>
      <c r="J236">
        <f t="shared" si="46"/>
        <v>6.045621396937495</v>
      </c>
      <c r="K236">
        <f t="shared" si="39"/>
        <v>5.3957001330642145</v>
      </c>
      <c r="L236" t="s">
        <v>90</v>
      </c>
      <c r="M236" t="s">
        <v>93</v>
      </c>
    </row>
    <row r="237" spans="1:13" x14ac:dyDescent="0.3">
      <c r="A237" t="s">
        <v>92</v>
      </c>
      <c r="B237" t="s">
        <v>93</v>
      </c>
      <c r="C237">
        <v>40</v>
      </c>
      <c r="D237">
        <f t="shared" si="40"/>
        <v>400</v>
      </c>
      <c r="E237">
        <v>73.529409999999999</v>
      </c>
      <c r="F237">
        <v>117.64706</v>
      </c>
      <c r="G237">
        <v>209.00986</v>
      </c>
      <c r="H237">
        <f t="shared" si="44"/>
        <v>28.036868924055035</v>
      </c>
      <c r="I237">
        <f t="shared" si="45"/>
        <v>0</v>
      </c>
      <c r="J237">
        <f t="shared" si="46"/>
        <v>18.233828326923174</v>
      </c>
      <c r="K237">
        <f t="shared" si="39"/>
        <v>15.42356575032607</v>
      </c>
      <c r="L237" t="s">
        <v>90</v>
      </c>
      <c r="M237" t="s">
        <v>93</v>
      </c>
    </row>
    <row r="238" spans="1:13" x14ac:dyDescent="0.3">
      <c r="A238" t="s">
        <v>92</v>
      </c>
      <c r="B238" t="s">
        <v>93</v>
      </c>
      <c r="C238">
        <v>50</v>
      </c>
      <c r="D238">
        <f t="shared" si="40"/>
        <v>500</v>
      </c>
      <c r="E238">
        <v>116.26021</v>
      </c>
      <c r="F238">
        <v>102.94118</v>
      </c>
      <c r="G238">
        <v>239.39442</v>
      </c>
      <c r="H238">
        <f t="shared" si="44"/>
        <v>102.44407331506009</v>
      </c>
      <c r="I238">
        <f t="shared" si="45"/>
        <v>-12.499997875000012</v>
      </c>
      <c r="J238">
        <f t="shared" si="46"/>
        <v>35.42193060510801</v>
      </c>
      <c r="K238">
        <f t="shared" si="39"/>
        <v>41.788668681722697</v>
      </c>
      <c r="L238" t="s">
        <v>90</v>
      </c>
      <c r="M238" t="s">
        <v>93</v>
      </c>
    </row>
    <row r="239" spans="1:13" x14ac:dyDescent="0.3">
      <c r="A239" t="s">
        <v>92</v>
      </c>
      <c r="B239" t="s">
        <v>93</v>
      </c>
      <c r="C239">
        <v>60</v>
      </c>
      <c r="D239">
        <f t="shared" si="40"/>
        <v>600</v>
      </c>
      <c r="E239">
        <v>114.14834</v>
      </c>
      <c r="F239">
        <v>110.53894</v>
      </c>
      <c r="G239">
        <v>296.40652999999998</v>
      </c>
      <c r="H239">
        <f t="shared" si="44"/>
        <v>98.766671002507294</v>
      </c>
      <c r="I239">
        <f t="shared" si="45"/>
        <v>-6.0419019395809848</v>
      </c>
      <c r="J239">
        <f t="shared" si="46"/>
        <v>67.672849419635028</v>
      </c>
      <c r="K239">
        <f t="shared" si="39"/>
        <v>53.46587282752045</v>
      </c>
      <c r="L239" t="s">
        <v>90</v>
      </c>
      <c r="M239" t="s">
        <v>93</v>
      </c>
    </row>
    <row r="240" spans="1:13" x14ac:dyDescent="0.3">
      <c r="A240" t="s">
        <v>92</v>
      </c>
      <c r="B240" t="s">
        <v>93</v>
      </c>
      <c r="C240">
        <v>80</v>
      </c>
      <c r="D240">
        <f t="shared" si="40"/>
        <v>800</v>
      </c>
      <c r="E240">
        <v>128.4136</v>
      </c>
      <c r="F240">
        <v>206.40689</v>
      </c>
      <c r="G240">
        <v>338.31520999999998</v>
      </c>
      <c r="H240">
        <f t="shared" si="44"/>
        <v>123.60678905578099</v>
      </c>
      <c r="I240">
        <f t="shared" si="45"/>
        <v>75.445854745541467</v>
      </c>
      <c r="J240">
        <f t="shared" si="46"/>
        <v>91.379978243739117</v>
      </c>
      <c r="K240">
        <f t="shared" si="39"/>
        <v>96.810874015020531</v>
      </c>
      <c r="L240" t="s">
        <v>90</v>
      </c>
      <c r="M240" t="s">
        <v>93</v>
      </c>
    </row>
    <row r="241" spans="1:13" x14ac:dyDescent="0.3">
      <c r="A241" t="s">
        <v>92</v>
      </c>
      <c r="B241" t="s">
        <v>93</v>
      </c>
      <c r="C241">
        <v>100</v>
      </c>
      <c r="D241">
        <f t="shared" si="40"/>
        <v>1000</v>
      </c>
      <c r="E241">
        <v>116.26021</v>
      </c>
      <c r="F241">
        <v>222.54038</v>
      </c>
      <c r="G241">
        <v>332.91856999999999</v>
      </c>
      <c r="H241">
        <f t="shared" si="44"/>
        <v>102.44407331506009</v>
      </c>
      <c r="I241">
        <f t="shared" si="45"/>
        <v>89.159321108406786</v>
      </c>
      <c r="J241">
        <f t="shared" si="46"/>
        <v>88.32717773326462</v>
      </c>
      <c r="K241">
        <f t="shared" si="39"/>
        <v>93.310190718910505</v>
      </c>
      <c r="L241" t="s">
        <v>90</v>
      </c>
      <c r="M241" t="s">
        <v>93</v>
      </c>
    </row>
    <row r="242" spans="1:13" x14ac:dyDescent="0.3">
      <c r="A242" t="s">
        <v>92</v>
      </c>
      <c r="B242" t="s">
        <v>93</v>
      </c>
      <c r="C242">
        <v>120</v>
      </c>
      <c r="D242">
        <f t="shared" si="40"/>
        <v>1200</v>
      </c>
      <c r="E242">
        <v>121.26781</v>
      </c>
      <c r="F242">
        <v>206.40689</v>
      </c>
      <c r="G242">
        <v>291.16162000000003</v>
      </c>
      <c r="H242">
        <f t="shared" si="44"/>
        <v>111.16381450194162</v>
      </c>
      <c r="I242">
        <f t="shared" si="45"/>
        <v>75.445854745541467</v>
      </c>
      <c r="J242">
        <f t="shared" si="46"/>
        <v>64.70588035640445</v>
      </c>
      <c r="K242">
        <f t="shared" si="39"/>
        <v>83.771849867962501</v>
      </c>
      <c r="L242" t="s">
        <v>90</v>
      </c>
      <c r="M242" t="s">
        <v>93</v>
      </c>
    </row>
    <row r="243" spans="1:13" x14ac:dyDescent="0.3">
      <c r="A243" t="s">
        <v>92</v>
      </c>
      <c r="B243" t="s">
        <v>93</v>
      </c>
      <c r="C243">
        <v>140</v>
      </c>
      <c r="D243">
        <f t="shared" si="40"/>
        <v>1400</v>
      </c>
      <c r="E243">
        <v>107.06044</v>
      </c>
      <c r="F243">
        <v>183.97053</v>
      </c>
      <c r="G243">
        <v>239.39442</v>
      </c>
      <c r="H243">
        <f t="shared" si="44"/>
        <v>86.424500390138576</v>
      </c>
      <c r="I243">
        <f t="shared" si="45"/>
        <v>56.374948936250505</v>
      </c>
      <c r="J243">
        <f t="shared" si="46"/>
        <v>35.42193060510801</v>
      </c>
      <c r="K243">
        <f t="shared" si="39"/>
        <v>59.407126643832363</v>
      </c>
      <c r="L243" t="s">
        <v>90</v>
      </c>
      <c r="M243" t="s">
        <v>93</v>
      </c>
    </row>
    <row r="244" spans="1:13" x14ac:dyDescent="0.3">
      <c r="A244" t="s">
        <v>92</v>
      </c>
      <c r="B244" t="s">
        <v>93</v>
      </c>
      <c r="C244">
        <v>160</v>
      </c>
      <c r="D244">
        <f t="shared" si="40"/>
        <v>1600</v>
      </c>
      <c r="E244">
        <v>86.063969999999998</v>
      </c>
      <c r="F244">
        <v>161.93172999999999</v>
      </c>
      <c r="G244">
        <v>229.00604999999999</v>
      </c>
      <c r="H244">
        <f t="shared" si="44"/>
        <v>49.863316541963343</v>
      </c>
      <c r="I244">
        <f t="shared" si="45"/>
        <v>37.64196912358031</v>
      </c>
      <c r="J244">
        <f t="shared" si="46"/>
        <v>29.545381263480984</v>
      </c>
      <c r="K244">
        <f t="shared" si="39"/>
        <v>39.016888976341541</v>
      </c>
      <c r="L244" t="s">
        <v>90</v>
      </c>
      <c r="M244" t="s">
        <v>93</v>
      </c>
    </row>
    <row r="245" spans="1:13" x14ac:dyDescent="0.3">
      <c r="A245" t="s">
        <v>92</v>
      </c>
      <c r="B245" t="s">
        <v>93</v>
      </c>
      <c r="C245">
        <v>180</v>
      </c>
      <c r="D245">
        <f t="shared" si="40"/>
        <v>1800</v>
      </c>
      <c r="E245">
        <v>65.766710000000003</v>
      </c>
      <c r="F245">
        <v>154.58673999999999</v>
      </c>
      <c r="G245">
        <v>202.83992000000001</v>
      </c>
      <c r="H245">
        <f t="shared" si="44"/>
        <v>14.519668087046256</v>
      </c>
      <c r="I245">
        <f t="shared" si="45"/>
        <v>31.398727686012727</v>
      </c>
      <c r="J245">
        <f t="shared" si="46"/>
        <v>14.743583288974161</v>
      </c>
      <c r="K245">
        <f t="shared" si="39"/>
        <v>20.22065968734438</v>
      </c>
      <c r="L245" t="s">
        <v>90</v>
      </c>
      <c r="M245" t="s">
        <v>93</v>
      </c>
    </row>
    <row r="246" spans="1:13" x14ac:dyDescent="0.3">
      <c r="A246" t="s">
        <v>92</v>
      </c>
      <c r="B246" t="s">
        <v>93</v>
      </c>
      <c r="C246">
        <v>200</v>
      </c>
      <c r="D246">
        <f t="shared" si="40"/>
        <v>2000</v>
      </c>
      <c r="E246">
        <v>67.790769999999995</v>
      </c>
      <c r="F246">
        <v>163.26178999999999</v>
      </c>
      <c r="G246">
        <v>165.23679999999999</v>
      </c>
      <c r="H246">
        <f t="shared" si="44"/>
        <v>18.044166718470379</v>
      </c>
      <c r="I246">
        <f t="shared" si="45"/>
        <v>38.77252011227479</v>
      </c>
      <c r="J246">
        <f t="shared" si="46"/>
        <v>-6.527953061687441</v>
      </c>
      <c r="K246">
        <f t="shared" si="39"/>
        <v>16.762911256352577</v>
      </c>
      <c r="L246" t="s">
        <v>90</v>
      </c>
      <c r="M246" t="s">
        <v>93</v>
      </c>
    </row>
    <row r="247" spans="1:13" x14ac:dyDescent="0.3">
      <c r="A247" t="s">
        <v>92</v>
      </c>
      <c r="B247" t="s">
        <v>93</v>
      </c>
      <c r="C247">
        <v>220</v>
      </c>
      <c r="D247">
        <f t="shared" si="40"/>
        <v>2200</v>
      </c>
      <c r="E247">
        <v>55.998330000000003</v>
      </c>
      <c r="F247">
        <v>80.882350000000002</v>
      </c>
      <c r="G247">
        <v>147.05882</v>
      </c>
      <c r="H247">
        <f t="shared" si="44"/>
        <v>-2.4900262605673018</v>
      </c>
      <c r="I247">
        <f t="shared" si="45"/>
        <v>-31.250003187499964</v>
      </c>
      <c r="J247">
        <f t="shared" si="46"/>
        <v>-16.810971129113739</v>
      </c>
      <c r="K247">
        <f t="shared" si="39"/>
        <v>-16.850333525727002</v>
      </c>
      <c r="L247" t="s">
        <v>90</v>
      </c>
      <c r="M247" t="s">
        <v>93</v>
      </c>
    </row>
    <row r="248" spans="1:13" x14ac:dyDescent="0.3">
      <c r="A248" t="s">
        <v>92</v>
      </c>
      <c r="B248" t="s">
        <v>93</v>
      </c>
      <c r="C248">
        <v>240</v>
      </c>
      <c r="D248">
        <f t="shared" si="40"/>
        <v>2400</v>
      </c>
      <c r="E248">
        <v>60.63391</v>
      </c>
      <c r="F248">
        <v>96.71284</v>
      </c>
      <c r="G248">
        <v>147.05882</v>
      </c>
      <c r="H248">
        <f t="shared" si="44"/>
        <v>5.5819159574781008</v>
      </c>
      <c r="I248">
        <f t="shared" si="45"/>
        <v>-17.794086822059128</v>
      </c>
      <c r="J248">
        <f t="shared" si="46"/>
        <v>-16.810971129113739</v>
      </c>
      <c r="K248">
        <f t="shared" si="39"/>
        <v>-9.6743806645649215</v>
      </c>
      <c r="L248" t="s">
        <v>90</v>
      </c>
      <c r="M248" t="s">
        <v>93</v>
      </c>
    </row>
    <row r="249" spans="1:13" x14ac:dyDescent="0.3">
      <c r="A249" t="s">
        <v>92</v>
      </c>
      <c r="B249" t="s">
        <v>93</v>
      </c>
      <c r="C249">
        <v>260</v>
      </c>
      <c r="D249">
        <f t="shared" si="40"/>
        <v>2600</v>
      </c>
      <c r="E249">
        <v>51.470590000000001</v>
      </c>
      <c r="F249">
        <v>81.215890000000002</v>
      </c>
      <c r="G249">
        <v>119.69721</v>
      </c>
      <c r="H249">
        <f t="shared" si="44"/>
        <v>-10.37418652925709</v>
      </c>
      <c r="I249">
        <f t="shared" si="45"/>
        <v>-30.966494190335059</v>
      </c>
      <c r="J249">
        <f t="shared" si="46"/>
        <v>-32.289034697445999</v>
      </c>
      <c r="K249">
        <f t="shared" si="39"/>
        <v>-24.543238472346047</v>
      </c>
      <c r="L249" t="s">
        <v>90</v>
      </c>
      <c r="M249" t="s">
        <v>93</v>
      </c>
    </row>
    <row r="250" spans="1:13" x14ac:dyDescent="0.3">
      <c r="A250" t="s">
        <v>92</v>
      </c>
      <c r="B250" t="s">
        <v>93</v>
      </c>
      <c r="C250">
        <v>280</v>
      </c>
      <c r="D250">
        <f t="shared" si="40"/>
        <v>2800</v>
      </c>
      <c r="E250">
        <v>42.874650000000003</v>
      </c>
      <c r="F250">
        <v>73.529409999999999</v>
      </c>
      <c r="G250">
        <v>150.86974000000001</v>
      </c>
      <c r="H250">
        <f t="shared" si="44"/>
        <v>-25.342309394094997</v>
      </c>
      <c r="I250">
        <f t="shared" si="45"/>
        <v>-37.500002124999973</v>
      </c>
      <c r="J250">
        <f t="shared" si="46"/>
        <v>-14.655189286823433</v>
      </c>
      <c r="K250">
        <f t="shared" si="39"/>
        <v>-25.832500268639468</v>
      </c>
      <c r="L250" t="s">
        <v>90</v>
      </c>
      <c r="M250" t="s">
        <v>93</v>
      </c>
    </row>
    <row r="251" spans="1:13" x14ac:dyDescent="0.3">
      <c r="A251" t="s">
        <v>92</v>
      </c>
      <c r="B251" t="s">
        <v>93</v>
      </c>
      <c r="C251">
        <v>300</v>
      </c>
      <c r="D251">
        <f t="shared" si="40"/>
        <v>3000</v>
      </c>
      <c r="E251">
        <v>62.823560000000001</v>
      </c>
      <c r="F251">
        <v>58.823529999999998</v>
      </c>
      <c r="G251">
        <v>136.77260999999999</v>
      </c>
      <c r="H251">
        <f t="shared" si="44"/>
        <v>9.3947566975242545</v>
      </c>
      <c r="I251">
        <f t="shared" si="45"/>
        <v>-50</v>
      </c>
      <c r="J251">
        <f t="shared" si="46"/>
        <v>-22.62973004926555</v>
      </c>
      <c r="K251">
        <f t="shared" si="39"/>
        <v>-21.078324450580428</v>
      </c>
      <c r="L251" t="s">
        <v>90</v>
      </c>
      <c r="M251" t="s">
        <v>93</v>
      </c>
    </row>
    <row r="252" spans="1:13" x14ac:dyDescent="0.3">
      <c r="A252" t="s">
        <v>92</v>
      </c>
      <c r="B252" t="s">
        <v>93</v>
      </c>
      <c r="C252">
        <v>320</v>
      </c>
      <c r="D252">
        <f t="shared" si="40"/>
        <v>3200</v>
      </c>
      <c r="E252">
        <v>60.63391</v>
      </c>
      <c r="F252">
        <v>59.281309999999998</v>
      </c>
      <c r="G252">
        <v>120.5972</v>
      </c>
      <c r="H252">
        <f t="shared" si="44"/>
        <v>5.5819159574781008</v>
      </c>
      <c r="I252">
        <f t="shared" si="45"/>
        <v>-49.610887003891136</v>
      </c>
      <c r="J252">
        <f t="shared" si="46"/>
        <v>-31.779923485391461</v>
      </c>
      <c r="K252">
        <f t="shared" si="39"/>
        <v>-25.269631510601499</v>
      </c>
      <c r="L252" t="s">
        <v>90</v>
      </c>
      <c r="M252" t="s">
        <v>93</v>
      </c>
    </row>
    <row r="253" spans="1:13" x14ac:dyDescent="0.3">
      <c r="A253" t="s">
        <v>92</v>
      </c>
      <c r="B253" t="s">
        <v>93</v>
      </c>
      <c r="C253">
        <v>340</v>
      </c>
      <c r="D253">
        <f t="shared" si="40"/>
        <v>3400</v>
      </c>
      <c r="E253">
        <v>51.99315</v>
      </c>
      <c r="F253">
        <v>73.896140000000003</v>
      </c>
      <c r="G253">
        <v>119.69721</v>
      </c>
      <c r="H253">
        <f t="shared" si="44"/>
        <v>-9.464252038759291</v>
      </c>
      <c r="I253">
        <f t="shared" si="45"/>
        <v>-37.188281628117181</v>
      </c>
      <c r="J253">
        <f t="shared" si="46"/>
        <v>-32.289034697445999</v>
      </c>
      <c r="K253">
        <f t="shared" si="39"/>
        <v>-26.313856121440825</v>
      </c>
      <c r="L253" t="s">
        <v>90</v>
      </c>
      <c r="M253" t="s">
        <v>93</v>
      </c>
    </row>
    <row r="254" spans="1:13" x14ac:dyDescent="0.3">
      <c r="A254" t="s">
        <v>94</v>
      </c>
      <c r="B254" t="s">
        <v>95</v>
      </c>
      <c r="C254">
        <v>1</v>
      </c>
      <c r="D254">
        <f t="shared" si="40"/>
        <v>10</v>
      </c>
      <c r="E254">
        <v>126.93143999999999</v>
      </c>
      <c r="F254">
        <v>110.53894</v>
      </c>
      <c r="G254">
        <v>98.100470000000001</v>
      </c>
      <c r="H254">
        <f>(E254/$E$254-1)*100</f>
        <v>0</v>
      </c>
      <c r="I254">
        <f>(F254/$F$254-1)*100</f>
        <v>0</v>
      </c>
      <c r="J254">
        <f>(G254/$G$254-1)*100</f>
        <v>0</v>
      </c>
      <c r="K254">
        <f t="shared" si="39"/>
        <v>0</v>
      </c>
      <c r="L254" t="s">
        <v>94</v>
      </c>
      <c r="M254" t="s">
        <v>95</v>
      </c>
    </row>
    <row r="255" spans="1:13" x14ac:dyDescent="0.3">
      <c r="A255" t="s">
        <v>94</v>
      </c>
      <c r="B255" t="s">
        <v>95</v>
      </c>
      <c r="C255">
        <v>10</v>
      </c>
      <c r="D255">
        <f t="shared" si="40"/>
        <v>100</v>
      </c>
      <c r="E255">
        <v>118.56261000000001</v>
      </c>
      <c r="F255">
        <v>103.20345</v>
      </c>
      <c r="G255">
        <v>95.870620000000002</v>
      </c>
      <c r="H255">
        <f t="shared" ref="H255:H275" si="47">(E255/$E$254-1)*100</f>
        <v>-6.593189205133088</v>
      </c>
      <c r="I255">
        <f t="shared" ref="I255:I275" si="48">(F255/$F$254-1)*100</f>
        <v>-6.6361139341484465</v>
      </c>
      <c r="J255">
        <f t="shared" ref="J255:J275" si="49">(G255/$G$254-1)*100</f>
        <v>-2.273026826476976</v>
      </c>
      <c r="K255">
        <f t="shared" si="39"/>
        <v>-5.1674433219195031</v>
      </c>
      <c r="L255" t="s">
        <v>94</v>
      </c>
      <c r="M255" t="s">
        <v>95</v>
      </c>
    </row>
    <row r="256" spans="1:13" x14ac:dyDescent="0.3">
      <c r="A256" t="s">
        <v>94</v>
      </c>
      <c r="B256" t="s">
        <v>95</v>
      </c>
      <c r="C256">
        <v>20</v>
      </c>
      <c r="D256">
        <f t="shared" si="40"/>
        <v>200</v>
      </c>
      <c r="E256">
        <v>112.47837</v>
      </c>
      <c r="F256">
        <v>110.29412000000001</v>
      </c>
      <c r="G256">
        <v>110.53894</v>
      </c>
      <c r="H256">
        <f t="shared" si="47"/>
        <v>-11.386517004770447</v>
      </c>
      <c r="I256">
        <f t="shared" si="48"/>
        <v>-0.22147851245903905</v>
      </c>
      <c r="J256">
        <f t="shared" si="49"/>
        <v>12.679317438540295</v>
      </c>
      <c r="K256">
        <f t="shared" si="39"/>
        <v>0.35710730710360278</v>
      </c>
      <c r="L256" t="s">
        <v>94</v>
      </c>
      <c r="M256" t="s">
        <v>95</v>
      </c>
    </row>
    <row r="257" spans="1:13" x14ac:dyDescent="0.3">
      <c r="A257" t="s">
        <v>94</v>
      </c>
      <c r="B257" t="s">
        <v>95</v>
      </c>
      <c r="C257">
        <v>30</v>
      </c>
      <c r="D257">
        <f t="shared" si="40"/>
        <v>300</v>
      </c>
      <c r="E257">
        <v>125.86208000000001</v>
      </c>
      <c r="F257">
        <v>103.20345</v>
      </c>
      <c r="G257">
        <v>105.27809999999999</v>
      </c>
      <c r="H257">
        <f t="shared" si="47"/>
        <v>-0.84247054945566502</v>
      </c>
      <c r="I257">
        <f t="shared" si="48"/>
        <v>-6.6361139341484465</v>
      </c>
      <c r="J257">
        <f t="shared" si="49"/>
        <v>7.3166112252061488</v>
      </c>
      <c r="K257">
        <f t="shared" si="39"/>
        <v>-5.3991086132654097E-2</v>
      </c>
      <c r="L257" t="s">
        <v>94</v>
      </c>
      <c r="M257" t="s">
        <v>95</v>
      </c>
    </row>
    <row r="258" spans="1:13" x14ac:dyDescent="0.3">
      <c r="A258" t="s">
        <v>94</v>
      </c>
      <c r="B258" t="s">
        <v>95</v>
      </c>
      <c r="C258">
        <v>40</v>
      </c>
      <c r="D258">
        <f t="shared" si="40"/>
        <v>400</v>
      </c>
      <c r="E258">
        <v>125.86208000000001</v>
      </c>
      <c r="F258">
        <v>117.64706</v>
      </c>
      <c r="G258">
        <v>109.30933</v>
      </c>
      <c r="H258">
        <f t="shared" si="47"/>
        <v>-0.84247054945566502</v>
      </c>
      <c r="I258">
        <f t="shared" si="48"/>
        <v>6.4304217138322572</v>
      </c>
      <c r="J258">
        <f t="shared" si="49"/>
        <v>11.425898367255538</v>
      </c>
      <c r="K258">
        <f t="shared" si="39"/>
        <v>5.6712831772107108</v>
      </c>
      <c r="L258" t="s">
        <v>94</v>
      </c>
      <c r="M258" t="s">
        <v>95</v>
      </c>
    </row>
    <row r="259" spans="1:13" x14ac:dyDescent="0.3">
      <c r="A259" t="s">
        <v>94</v>
      </c>
      <c r="B259" t="s">
        <v>95</v>
      </c>
      <c r="C259">
        <v>50</v>
      </c>
      <c r="D259">
        <f t="shared" si="40"/>
        <v>500</v>
      </c>
      <c r="E259">
        <v>126.93143999999999</v>
      </c>
      <c r="F259">
        <v>102.94118</v>
      </c>
      <c r="G259">
        <v>82.208380000000005</v>
      </c>
      <c r="H259">
        <f t="shared" si="47"/>
        <v>0</v>
      </c>
      <c r="I259">
        <f t="shared" si="48"/>
        <v>-6.8733787387503353</v>
      </c>
      <c r="J259">
        <f t="shared" si="49"/>
        <v>-16.199810255751068</v>
      </c>
      <c r="K259">
        <f t="shared" si="39"/>
        <v>-7.6910629981671343</v>
      </c>
      <c r="L259" t="s">
        <v>94</v>
      </c>
      <c r="M259" t="s">
        <v>95</v>
      </c>
    </row>
    <row r="260" spans="1:13" x14ac:dyDescent="0.3">
      <c r="A260" t="s">
        <v>94</v>
      </c>
      <c r="B260" t="s">
        <v>95</v>
      </c>
      <c r="C260">
        <v>60</v>
      </c>
      <c r="D260">
        <f t="shared" si="40"/>
        <v>600</v>
      </c>
      <c r="E260">
        <v>125.86208000000001</v>
      </c>
      <c r="F260">
        <v>117.87661</v>
      </c>
      <c r="G260">
        <v>103.20345</v>
      </c>
      <c r="H260">
        <f t="shared" si="47"/>
        <v>-0.84247054945566502</v>
      </c>
      <c r="I260">
        <f t="shared" si="48"/>
        <v>6.6380860898430871</v>
      </c>
      <c r="J260">
        <f t="shared" si="49"/>
        <v>5.2017895530979574</v>
      </c>
      <c r="K260">
        <f t="shared" si="39"/>
        <v>3.66580169782846</v>
      </c>
      <c r="L260" t="s">
        <v>94</v>
      </c>
      <c r="M260" t="s">
        <v>95</v>
      </c>
    </row>
    <row r="261" spans="1:13" x14ac:dyDescent="0.3">
      <c r="A261" t="s">
        <v>94</v>
      </c>
      <c r="B261" t="s">
        <v>95</v>
      </c>
      <c r="C261">
        <v>80</v>
      </c>
      <c r="D261">
        <f t="shared" si="40"/>
        <v>800</v>
      </c>
      <c r="E261">
        <v>119.69721</v>
      </c>
      <c r="F261">
        <v>111.27019</v>
      </c>
      <c r="G261">
        <v>100.01081000000001</v>
      </c>
      <c r="H261">
        <f t="shared" si="47"/>
        <v>-5.6993208302056564</v>
      </c>
      <c r="I261">
        <f t="shared" si="48"/>
        <v>0.66153158334971707</v>
      </c>
      <c r="J261">
        <f t="shared" si="49"/>
        <v>1.9473301198251081</v>
      </c>
      <c r="K261">
        <f t="shared" si="39"/>
        <v>-1.0301530423436105</v>
      </c>
      <c r="L261" t="s">
        <v>94</v>
      </c>
      <c r="M261" t="s">
        <v>95</v>
      </c>
    </row>
    <row r="262" spans="1:13" x14ac:dyDescent="0.3">
      <c r="A262" t="s">
        <v>94</v>
      </c>
      <c r="B262" t="s">
        <v>95</v>
      </c>
      <c r="C262">
        <v>100</v>
      </c>
      <c r="D262">
        <f t="shared" si="40"/>
        <v>1000</v>
      </c>
      <c r="E262">
        <v>125.86208000000001</v>
      </c>
      <c r="F262">
        <v>117.64706</v>
      </c>
      <c r="G262">
        <v>95.870620000000002</v>
      </c>
      <c r="H262">
        <f t="shared" si="47"/>
        <v>-0.84247054945566502</v>
      </c>
      <c r="I262">
        <f t="shared" si="48"/>
        <v>6.4304217138322572</v>
      </c>
      <c r="J262">
        <f t="shared" si="49"/>
        <v>-2.273026826476976</v>
      </c>
      <c r="K262">
        <f t="shared" si="39"/>
        <v>1.1049747792998723</v>
      </c>
      <c r="L262" t="s">
        <v>94</v>
      </c>
      <c r="M262" t="s">
        <v>95</v>
      </c>
    </row>
    <row r="263" spans="1:13" x14ac:dyDescent="0.3">
      <c r="A263" t="s">
        <v>94</v>
      </c>
      <c r="B263" t="s">
        <v>95</v>
      </c>
      <c r="C263">
        <v>120</v>
      </c>
      <c r="D263">
        <f t="shared" si="40"/>
        <v>1200</v>
      </c>
      <c r="E263">
        <v>114.14834</v>
      </c>
      <c r="F263">
        <v>88.235290000000006</v>
      </c>
      <c r="G263">
        <v>89.452389999999994</v>
      </c>
      <c r="H263">
        <f t="shared" si="47"/>
        <v>-10.070869754569866</v>
      </c>
      <c r="I263">
        <f t="shared" si="48"/>
        <v>-20.177188237918685</v>
      </c>
      <c r="J263">
        <f t="shared" si="49"/>
        <v>-8.8155337074328095</v>
      </c>
      <c r="K263">
        <f t="shared" si="39"/>
        <v>-13.02119723330712</v>
      </c>
      <c r="L263" t="s">
        <v>94</v>
      </c>
      <c r="M263" t="s">
        <v>95</v>
      </c>
    </row>
    <row r="264" spans="1:13" x14ac:dyDescent="0.3">
      <c r="A264" t="s">
        <v>94</v>
      </c>
      <c r="B264" t="s">
        <v>95</v>
      </c>
      <c r="C264">
        <v>140</v>
      </c>
      <c r="D264">
        <f t="shared" si="40"/>
        <v>1400</v>
      </c>
      <c r="E264">
        <v>110.53894</v>
      </c>
      <c r="F264">
        <v>73.896140000000003</v>
      </c>
      <c r="G264">
        <v>93.008170000000007</v>
      </c>
      <c r="H264">
        <f t="shared" si="47"/>
        <v>-12.914452085314721</v>
      </c>
      <c r="I264">
        <f t="shared" si="48"/>
        <v>-33.149223251100466</v>
      </c>
      <c r="J264">
        <f t="shared" si="49"/>
        <v>-5.1909027551040214</v>
      </c>
      <c r="K264">
        <f t="shared" si="39"/>
        <v>-17.084859363839737</v>
      </c>
      <c r="L264" t="s">
        <v>94</v>
      </c>
      <c r="M264" t="s">
        <v>95</v>
      </c>
    </row>
    <row r="265" spans="1:13" x14ac:dyDescent="0.3">
      <c r="A265" t="s">
        <v>94</v>
      </c>
      <c r="B265" t="s">
        <v>95</v>
      </c>
      <c r="C265">
        <v>160</v>
      </c>
      <c r="D265">
        <f t="shared" si="40"/>
        <v>1600</v>
      </c>
      <c r="E265">
        <v>105.27809999999999</v>
      </c>
      <c r="F265">
        <v>111.27019</v>
      </c>
      <c r="G265">
        <v>74.985579999999999</v>
      </c>
      <c r="H265">
        <f t="shared" si="47"/>
        <v>-17.059083234224715</v>
      </c>
      <c r="I265">
        <f t="shared" si="48"/>
        <v>0.66153158334971707</v>
      </c>
      <c r="J265">
        <f t="shared" si="49"/>
        <v>-23.562466112547675</v>
      </c>
      <c r="K265">
        <f t="shared" ref="K265:K328" si="50">AVERAGE(H265:J265)</f>
        <v>-13.32000592114089</v>
      </c>
      <c r="L265" t="s">
        <v>94</v>
      </c>
      <c r="M265" t="s">
        <v>95</v>
      </c>
    </row>
    <row r="266" spans="1:13" x14ac:dyDescent="0.3">
      <c r="A266" t="s">
        <v>94</v>
      </c>
      <c r="B266" t="s">
        <v>95</v>
      </c>
      <c r="C266">
        <v>180</v>
      </c>
      <c r="D266">
        <f t="shared" si="40"/>
        <v>1800</v>
      </c>
      <c r="E266">
        <v>121.26781</v>
      </c>
      <c r="F266">
        <v>118.56261000000001</v>
      </c>
      <c r="G266">
        <v>126.93143999999999</v>
      </c>
      <c r="H266">
        <f t="shared" si="47"/>
        <v>-4.4619599367973777</v>
      </c>
      <c r="I266">
        <f t="shared" si="48"/>
        <v>7.2586818726505076</v>
      </c>
      <c r="J266">
        <f t="shared" si="49"/>
        <v>29.389227187188794</v>
      </c>
      <c r="K266">
        <f t="shared" si="50"/>
        <v>10.72864970768064</v>
      </c>
      <c r="L266" t="s">
        <v>94</v>
      </c>
      <c r="M266" t="s">
        <v>95</v>
      </c>
    </row>
    <row r="267" spans="1:13" x14ac:dyDescent="0.3">
      <c r="A267" t="s">
        <v>94</v>
      </c>
      <c r="B267" t="s">
        <v>95</v>
      </c>
      <c r="C267">
        <v>200</v>
      </c>
      <c r="D267">
        <f t="shared" si="40"/>
        <v>2000</v>
      </c>
      <c r="E267">
        <v>164.41676000000001</v>
      </c>
      <c r="F267">
        <v>147.79229000000001</v>
      </c>
      <c r="G267">
        <v>180.25957</v>
      </c>
      <c r="H267">
        <f t="shared" si="47"/>
        <v>29.531942598303473</v>
      </c>
      <c r="I267">
        <f t="shared" si="48"/>
        <v>33.701562544384835</v>
      </c>
      <c r="J267">
        <f t="shared" si="49"/>
        <v>83.74995553028441</v>
      </c>
      <c r="K267">
        <f t="shared" si="50"/>
        <v>48.994486890990906</v>
      </c>
      <c r="L267" t="s">
        <v>94</v>
      </c>
      <c r="M267" t="s">
        <v>95</v>
      </c>
    </row>
    <row r="268" spans="1:13" x14ac:dyDescent="0.3">
      <c r="A268" t="s">
        <v>94</v>
      </c>
      <c r="B268" t="s">
        <v>95</v>
      </c>
      <c r="C268">
        <v>220</v>
      </c>
      <c r="D268">
        <f t="shared" si="40"/>
        <v>2200</v>
      </c>
      <c r="E268">
        <v>141.43664999999999</v>
      </c>
      <c r="F268">
        <v>140.47774000000001</v>
      </c>
      <c r="G268">
        <v>191.74125000000001</v>
      </c>
      <c r="H268">
        <f t="shared" si="47"/>
        <v>11.427594298150234</v>
      </c>
      <c r="I268">
        <f t="shared" si="48"/>
        <v>27.084392160807781</v>
      </c>
      <c r="J268">
        <f t="shared" si="49"/>
        <v>95.453956540677126</v>
      </c>
      <c r="K268">
        <f t="shared" si="50"/>
        <v>44.655314333211713</v>
      </c>
      <c r="L268" t="s">
        <v>94</v>
      </c>
      <c r="M268" t="s">
        <v>95</v>
      </c>
    </row>
    <row r="269" spans="1:13" x14ac:dyDescent="0.3">
      <c r="A269" t="s">
        <v>94</v>
      </c>
      <c r="B269" t="s">
        <v>95</v>
      </c>
      <c r="C269">
        <v>240</v>
      </c>
      <c r="D269">
        <f t="shared" si="40"/>
        <v>2400</v>
      </c>
      <c r="E269">
        <v>110.53894</v>
      </c>
      <c r="F269">
        <v>125.21608000000001</v>
      </c>
      <c r="G269">
        <v>161.93172999999999</v>
      </c>
      <c r="H269">
        <f t="shared" si="47"/>
        <v>-12.914452085314721</v>
      </c>
      <c r="I269">
        <f t="shared" si="48"/>
        <v>13.277800565122133</v>
      </c>
      <c r="J269">
        <f t="shared" si="49"/>
        <v>65.067231584109635</v>
      </c>
      <c r="K269">
        <f t="shared" si="50"/>
        <v>21.810193354639015</v>
      </c>
      <c r="L269" t="s">
        <v>94</v>
      </c>
      <c r="M269" t="s">
        <v>95</v>
      </c>
    </row>
    <row r="270" spans="1:13" x14ac:dyDescent="0.3">
      <c r="A270" t="s">
        <v>94</v>
      </c>
      <c r="B270" t="s">
        <v>95</v>
      </c>
      <c r="C270">
        <v>260</v>
      </c>
      <c r="D270">
        <f t="shared" si="40"/>
        <v>2600</v>
      </c>
      <c r="E270">
        <v>133.16743</v>
      </c>
      <c r="F270">
        <v>88.235290000000006</v>
      </c>
      <c r="G270">
        <v>147.79229000000001</v>
      </c>
      <c r="H270">
        <f t="shared" si="47"/>
        <v>4.9128805282599775</v>
      </c>
      <c r="I270">
        <f t="shared" si="48"/>
        <v>-20.177188237918685</v>
      </c>
      <c r="J270">
        <f t="shared" si="49"/>
        <v>50.654008079675883</v>
      </c>
      <c r="K270">
        <f t="shared" si="50"/>
        <v>11.796566790005725</v>
      </c>
      <c r="L270" t="s">
        <v>94</v>
      </c>
      <c r="M270" t="s">
        <v>95</v>
      </c>
    </row>
    <row r="271" spans="1:13" x14ac:dyDescent="0.3">
      <c r="A271" t="s">
        <v>94</v>
      </c>
      <c r="B271" t="s">
        <v>95</v>
      </c>
      <c r="C271">
        <v>280</v>
      </c>
      <c r="D271">
        <f t="shared" si="40"/>
        <v>2800</v>
      </c>
      <c r="E271">
        <v>110.53894</v>
      </c>
      <c r="F271">
        <v>88.235290000000006</v>
      </c>
      <c r="G271">
        <v>140.47774000000001</v>
      </c>
      <c r="H271">
        <f t="shared" si="47"/>
        <v>-12.914452085314721</v>
      </c>
      <c r="I271">
        <f t="shared" si="48"/>
        <v>-20.177188237918685</v>
      </c>
      <c r="J271">
        <f t="shared" si="49"/>
        <v>43.197825657716017</v>
      </c>
      <c r="K271">
        <f t="shared" si="50"/>
        <v>3.368728444827537</v>
      </c>
      <c r="L271" t="s">
        <v>94</v>
      </c>
      <c r="M271" t="s">
        <v>95</v>
      </c>
    </row>
    <row r="272" spans="1:13" x14ac:dyDescent="0.3">
      <c r="A272" t="s">
        <v>94</v>
      </c>
      <c r="B272" t="s">
        <v>95</v>
      </c>
      <c r="C272">
        <v>300</v>
      </c>
      <c r="D272">
        <f t="shared" si="40"/>
        <v>3000</v>
      </c>
      <c r="E272">
        <v>96.71284</v>
      </c>
      <c r="F272">
        <v>95.588239999999999</v>
      </c>
      <c r="G272">
        <v>103.20345</v>
      </c>
      <c r="H272">
        <f t="shared" si="47"/>
        <v>-23.807025272855952</v>
      </c>
      <c r="I272">
        <f t="shared" si="48"/>
        <v>-13.525278965041643</v>
      </c>
      <c r="J272">
        <f t="shared" si="49"/>
        <v>5.2017895530979574</v>
      </c>
      <c r="K272">
        <f t="shared" si="50"/>
        <v>-10.710171561599878</v>
      </c>
      <c r="L272" t="s">
        <v>94</v>
      </c>
      <c r="M272" t="s">
        <v>95</v>
      </c>
    </row>
    <row r="273" spans="1:13" x14ac:dyDescent="0.3">
      <c r="A273" t="s">
        <v>94</v>
      </c>
      <c r="B273" t="s">
        <v>95</v>
      </c>
      <c r="C273">
        <v>320</v>
      </c>
      <c r="D273">
        <f t="shared" si="40"/>
        <v>3200</v>
      </c>
      <c r="E273">
        <v>95.588239999999999</v>
      </c>
      <c r="F273">
        <v>66.176469999999995</v>
      </c>
      <c r="G273">
        <v>80.882350000000002</v>
      </c>
      <c r="H273">
        <f t="shared" si="47"/>
        <v>-24.693015379010909</v>
      </c>
      <c r="I273">
        <f t="shared" si="48"/>
        <v>-40.132888916792588</v>
      </c>
      <c r="J273">
        <f t="shared" si="49"/>
        <v>-17.551516317913663</v>
      </c>
      <c r="K273">
        <f t="shared" si="50"/>
        <v>-27.459140204572389</v>
      </c>
      <c r="L273" t="s">
        <v>94</v>
      </c>
      <c r="M273" t="s">
        <v>95</v>
      </c>
    </row>
    <row r="274" spans="1:13" x14ac:dyDescent="0.3">
      <c r="A274" t="s">
        <v>94</v>
      </c>
      <c r="B274" t="s">
        <v>95</v>
      </c>
      <c r="C274">
        <v>340</v>
      </c>
      <c r="D274">
        <f t="shared" si="40"/>
        <v>3400</v>
      </c>
      <c r="E274">
        <v>59.281309999999998</v>
      </c>
      <c r="F274">
        <v>80.882350000000002</v>
      </c>
      <c r="G274">
        <v>51.470590000000001</v>
      </c>
      <c r="H274">
        <f t="shared" si="47"/>
        <v>-53.296590663432163</v>
      </c>
      <c r="I274">
        <f t="shared" si="48"/>
        <v>-26.829088464209981</v>
      </c>
      <c r="J274">
        <f t="shared" si="49"/>
        <v>-47.532779404624669</v>
      </c>
      <c r="K274">
        <f t="shared" si="50"/>
        <v>-42.552819510755604</v>
      </c>
      <c r="L274" t="s">
        <v>94</v>
      </c>
      <c r="M274" t="s">
        <v>95</v>
      </c>
    </row>
    <row r="275" spans="1:13" x14ac:dyDescent="0.3">
      <c r="A275" t="s">
        <v>94</v>
      </c>
      <c r="B275" t="s">
        <v>95</v>
      </c>
      <c r="C275">
        <v>360</v>
      </c>
      <c r="D275">
        <f t="shared" si="40"/>
        <v>3600</v>
      </c>
      <c r="E275">
        <v>58.823529999999998</v>
      </c>
      <c r="F275">
        <v>55.998330000000003</v>
      </c>
      <c r="G275">
        <v>59.281309999999998</v>
      </c>
      <c r="H275">
        <f t="shared" si="47"/>
        <v>-53.657242051299505</v>
      </c>
      <c r="I275">
        <f t="shared" si="48"/>
        <v>-49.34063055064577</v>
      </c>
      <c r="J275">
        <f t="shared" si="49"/>
        <v>-39.570819589345497</v>
      </c>
      <c r="K275">
        <f t="shared" si="50"/>
        <v>-47.522897397096926</v>
      </c>
      <c r="L275" t="s">
        <v>94</v>
      </c>
      <c r="M275" t="s">
        <v>95</v>
      </c>
    </row>
    <row r="276" spans="1:13" x14ac:dyDescent="0.3">
      <c r="A276" t="s">
        <v>71</v>
      </c>
      <c r="B276" t="s">
        <v>96</v>
      </c>
      <c r="C276">
        <v>1</v>
      </c>
      <c r="D276">
        <f t="shared" si="40"/>
        <v>10</v>
      </c>
      <c r="E276">
        <v>132.35293999999999</v>
      </c>
      <c r="F276">
        <v>144.46236999999999</v>
      </c>
      <c r="G276">
        <v>131.53341</v>
      </c>
      <c r="H276">
        <f>(E276/$E$276-1)*100</f>
        <v>0</v>
      </c>
      <c r="I276">
        <f>(F276/$F$276-1)*100</f>
        <v>0</v>
      </c>
      <c r="J276">
        <f>(G276/$G$276-1)*100</f>
        <v>0</v>
      </c>
      <c r="K276">
        <f t="shared" si="50"/>
        <v>0</v>
      </c>
      <c r="L276" t="s">
        <v>71</v>
      </c>
      <c r="M276" t="s">
        <v>96</v>
      </c>
    </row>
    <row r="277" spans="1:13" x14ac:dyDescent="0.3">
      <c r="A277" t="s">
        <v>71</v>
      </c>
      <c r="B277" t="s">
        <v>96</v>
      </c>
      <c r="C277">
        <v>10</v>
      </c>
      <c r="D277">
        <f t="shared" si="40"/>
        <v>100</v>
      </c>
      <c r="E277">
        <v>139.70588000000001</v>
      </c>
      <c r="F277">
        <v>163.26178999999999</v>
      </c>
      <c r="G277">
        <v>164.41676000000001</v>
      </c>
      <c r="H277">
        <f t="shared" ref="H277:H294" si="51">(E277/$E$276-1)*100</f>
        <v>5.5555547160493823</v>
      </c>
      <c r="I277">
        <f t="shared" ref="I277:I294" si="52">(F277/$F$276-1)*100</f>
        <v>13.013368117939649</v>
      </c>
      <c r="J277">
        <f t="shared" ref="J277:J294" si="53">(G277/$G$276-1)*100</f>
        <v>24.999998099342214</v>
      </c>
      <c r="K277">
        <f t="shared" si="50"/>
        <v>14.522973644443747</v>
      </c>
      <c r="L277" t="s">
        <v>71</v>
      </c>
      <c r="M277" t="s">
        <v>96</v>
      </c>
    </row>
    <row r="278" spans="1:13" x14ac:dyDescent="0.3">
      <c r="A278" t="s">
        <v>71</v>
      </c>
      <c r="B278" t="s">
        <v>96</v>
      </c>
      <c r="C278">
        <v>20</v>
      </c>
      <c r="D278">
        <f t="shared" si="40"/>
        <v>200</v>
      </c>
      <c r="E278">
        <v>161.76471000000001</v>
      </c>
      <c r="F278">
        <v>200.69623999999999</v>
      </c>
      <c r="G278">
        <v>174.77742000000001</v>
      </c>
      <c r="H278">
        <f t="shared" si="51"/>
        <v>22.222226419753135</v>
      </c>
      <c r="I278">
        <f t="shared" si="52"/>
        <v>38.926310014158005</v>
      </c>
      <c r="J278">
        <f t="shared" si="53"/>
        <v>32.87682574336057</v>
      </c>
      <c r="K278">
        <f t="shared" si="50"/>
        <v>31.341787392423907</v>
      </c>
      <c r="L278" t="s">
        <v>71</v>
      </c>
      <c r="M278" t="s">
        <v>96</v>
      </c>
    </row>
    <row r="279" spans="1:13" x14ac:dyDescent="0.3">
      <c r="A279" t="s">
        <v>71</v>
      </c>
      <c r="B279" t="s">
        <v>96</v>
      </c>
      <c r="C279">
        <v>30</v>
      </c>
      <c r="D279">
        <f t="shared" si="40"/>
        <v>300</v>
      </c>
      <c r="E279">
        <v>185.14232999999999</v>
      </c>
      <c r="F279">
        <v>215.25413</v>
      </c>
      <c r="G279">
        <v>191.17646999999999</v>
      </c>
      <c r="H279">
        <f t="shared" si="51"/>
        <v>39.885317243425035</v>
      </c>
      <c r="I279">
        <f t="shared" si="52"/>
        <v>49.003598653407131</v>
      </c>
      <c r="J279">
        <f t="shared" si="53"/>
        <v>45.344418577759058</v>
      </c>
      <c r="K279">
        <f t="shared" si="50"/>
        <v>44.744444824863741</v>
      </c>
      <c r="L279" t="s">
        <v>71</v>
      </c>
      <c r="M279" t="s">
        <v>96</v>
      </c>
    </row>
    <row r="280" spans="1:13" x14ac:dyDescent="0.3">
      <c r="A280" t="s">
        <v>71</v>
      </c>
      <c r="B280" t="s">
        <v>96</v>
      </c>
      <c r="C280">
        <v>40</v>
      </c>
      <c r="D280">
        <f t="shared" si="40"/>
        <v>400</v>
      </c>
      <c r="E280">
        <v>185.14232999999999</v>
      </c>
      <c r="F280">
        <v>219.35932</v>
      </c>
      <c r="G280">
        <v>207.58226999999999</v>
      </c>
      <c r="H280">
        <f t="shared" si="51"/>
        <v>39.885317243425035</v>
      </c>
      <c r="I280">
        <f t="shared" si="52"/>
        <v>51.84530061357848</v>
      </c>
      <c r="J280">
        <f t="shared" si="53"/>
        <v>57.817143188183138</v>
      </c>
      <c r="K280">
        <f t="shared" si="50"/>
        <v>49.849253681728889</v>
      </c>
      <c r="L280" t="s">
        <v>71</v>
      </c>
      <c r="M280" t="s">
        <v>96</v>
      </c>
    </row>
    <row r="281" spans="1:13" x14ac:dyDescent="0.3">
      <c r="A281" t="s">
        <v>71</v>
      </c>
      <c r="B281" t="s">
        <v>96</v>
      </c>
      <c r="C281">
        <v>50</v>
      </c>
      <c r="D281">
        <f t="shared" si="40"/>
        <v>500</v>
      </c>
      <c r="E281">
        <v>183.97053</v>
      </c>
      <c r="F281">
        <v>226.51356000000001</v>
      </c>
      <c r="G281">
        <v>214.37323000000001</v>
      </c>
      <c r="H281">
        <f t="shared" si="51"/>
        <v>38.999957235555186</v>
      </c>
      <c r="I281">
        <f t="shared" si="52"/>
        <v>56.797621415182384</v>
      </c>
      <c r="J281">
        <f t="shared" si="53"/>
        <v>62.980059590943483</v>
      </c>
      <c r="K281">
        <f t="shared" si="50"/>
        <v>52.925879413893682</v>
      </c>
      <c r="L281" t="s">
        <v>71</v>
      </c>
      <c r="M281" t="s">
        <v>96</v>
      </c>
    </row>
    <row r="282" spans="1:13" x14ac:dyDescent="0.3">
      <c r="A282" t="s">
        <v>71</v>
      </c>
      <c r="B282" t="s">
        <v>96</v>
      </c>
      <c r="C282">
        <v>60</v>
      </c>
      <c r="D282">
        <f t="shared" si="40"/>
        <v>600</v>
      </c>
      <c r="E282">
        <v>170.55019999999999</v>
      </c>
      <c r="F282">
        <v>217.75137000000001</v>
      </c>
      <c r="G282">
        <v>217.25422</v>
      </c>
      <c r="H282">
        <f t="shared" si="51"/>
        <v>28.86015225653469</v>
      </c>
      <c r="I282">
        <f t="shared" si="52"/>
        <v>50.732242590233035</v>
      </c>
      <c r="J282">
        <f t="shared" si="53"/>
        <v>65.170370022338801</v>
      </c>
      <c r="K282">
        <f t="shared" si="50"/>
        <v>48.25425495636884</v>
      </c>
      <c r="L282" t="s">
        <v>71</v>
      </c>
      <c r="M282" t="s">
        <v>96</v>
      </c>
    </row>
    <row r="283" spans="1:13" x14ac:dyDescent="0.3">
      <c r="A283" t="s">
        <v>71</v>
      </c>
      <c r="B283" t="s">
        <v>96</v>
      </c>
      <c r="C283">
        <v>80</v>
      </c>
      <c r="D283">
        <f t="shared" si="40"/>
        <v>800</v>
      </c>
      <c r="E283">
        <v>147.24252999999999</v>
      </c>
      <c r="F283">
        <v>155.97944000000001</v>
      </c>
      <c r="G283">
        <v>155.80602999999999</v>
      </c>
      <c r="H283">
        <f t="shared" si="51"/>
        <v>11.249912544443674</v>
      </c>
      <c r="I283">
        <f t="shared" si="52"/>
        <v>7.9723667831283818</v>
      </c>
      <c r="J283">
        <f t="shared" si="53"/>
        <v>18.453577687980548</v>
      </c>
      <c r="K283">
        <f t="shared" si="50"/>
        <v>12.558619005184203</v>
      </c>
      <c r="L283" t="s">
        <v>71</v>
      </c>
      <c r="M283" t="s">
        <v>96</v>
      </c>
    </row>
    <row r="284" spans="1:13" x14ac:dyDescent="0.3">
      <c r="A284" t="s">
        <v>71</v>
      </c>
      <c r="B284" t="s">
        <v>96</v>
      </c>
      <c r="C284">
        <v>100</v>
      </c>
      <c r="D284">
        <f t="shared" si="40"/>
        <v>1000</v>
      </c>
      <c r="E284">
        <v>88.541139999999999</v>
      </c>
      <c r="F284">
        <v>121.26781</v>
      </c>
      <c r="G284">
        <v>93.008170000000007</v>
      </c>
      <c r="H284">
        <f t="shared" si="51"/>
        <v>-33.102249183131107</v>
      </c>
      <c r="I284">
        <f t="shared" si="52"/>
        <v>-16.055779785420931</v>
      </c>
      <c r="J284">
        <f t="shared" si="53"/>
        <v>-29.289318964664567</v>
      </c>
      <c r="K284">
        <f t="shared" si="50"/>
        <v>-26.14911597773887</v>
      </c>
      <c r="L284" t="s">
        <v>71</v>
      </c>
      <c r="M284" t="s">
        <v>96</v>
      </c>
    </row>
    <row r="285" spans="1:13" x14ac:dyDescent="0.3">
      <c r="A285" t="s">
        <v>71</v>
      </c>
      <c r="B285" t="s">
        <v>96</v>
      </c>
      <c r="C285">
        <v>120</v>
      </c>
      <c r="D285">
        <f t="shared" si="40"/>
        <v>1200</v>
      </c>
      <c r="E285">
        <v>73.529409999999999</v>
      </c>
      <c r="F285">
        <v>83.836429999999993</v>
      </c>
      <c r="G285">
        <v>76.766959999999997</v>
      </c>
      <c r="H285">
        <f t="shared" si="51"/>
        <v>-44.444445283950614</v>
      </c>
      <c r="I285">
        <f t="shared" si="52"/>
        <v>-41.966596560751427</v>
      </c>
      <c r="J285">
        <f t="shared" si="53"/>
        <v>-41.636911869007278</v>
      </c>
      <c r="K285">
        <f t="shared" si="50"/>
        <v>-42.682651237903109</v>
      </c>
      <c r="L285" t="s">
        <v>71</v>
      </c>
      <c r="M285" t="s">
        <v>96</v>
      </c>
    </row>
    <row r="286" spans="1:13" x14ac:dyDescent="0.3">
      <c r="A286" t="s">
        <v>71</v>
      </c>
      <c r="B286" t="s">
        <v>96</v>
      </c>
      <c r="C286">
        <v>140</v>
      </c>
      <c r="D286">
        <f t="shared" si="40"/>
        <v>1400</v>
      </c>
      <c r="E286">
        <v>58.823529999999998</v>
      </c>
      <c r="F286">
        <v>88.235290000000006</v>
      </c>
      <c r="G286">
        <v>76.766959999999997</v>
      </c>
      <c r="H286">
        <f t="shared" si="51"/>
        <v>-55.555554716049372</v>
      </c>
      <c r="I286">
        <f t="shared" si="52"/>
        <v>-38.921609828220319</v>
      </c>
      <c r="J286">
        <f t="shared" si="53"/>
        <v>-41.636911869007278</v>
      </c>
      <c r="K286">
        <f t="shared" si="50"/>
        <v>-45.371358804425654</v>
      </c>
      <c r="L286" t="s">
        <v>71</v>
      </c>
      <c r="M286" t="s">
        <v>96</v>
      </c>
    </row>
    <row r="287" spans="1:13" x14ac:dyDescent="0.3">
      <c r="A287" t="s">
        <v>71</v>
      </c>
      <c r="B287" t="s">
        <v>96</v>
      </c>
      <c r="C287">
        <v>160</v>
      </c>
      <c r="D287">
        <f t="shared" si="40"/>
        <v>1600</v>
      </c>
      <c r="E287">
        <v>74.985579999999999</v>
      </c>
      <c r="F287">
        <v>81.215890000000002</v>
      </c>
      <c r="G287">
        <v>74.985579999999999</v>
      </c>
      <c r="H287">
        <f t="shared" si="51"/>
        <v>-43.344227940837577</v>
      </c>
      <c r="I287">
        <f t="shared" si="52"/>
        <v>-43.780591443986417</v>
      </c>
      <c r="J287">
        <f t="shared" si="53"/>
        <v>-42.991229376627579</v>
      </c>
      <c r="K287">
        <f t="shared" si="50"/>
        <v>-43.372016253817186</v>
      </c>
      <c r="L287" t="s">
        <v>71</v>
      </c>
      <c r="M287" t="s">
        <v>96</v>
      </c>
    </row>
    <row r="288" spans="1:13" x14ac:dyDescent="0.3">
      <c r="A288" t="s">
        <v>71</v>
      </c>
      <c r="B288" t="s">
        <v>96</v>
      </c>
      <c r="C288">
        <v>180</v>
      </c>
      <c r="D288">
        <f t="shared" si="40"/>
        <v>1800</v>
      </c>
      <c r="E288">
        <v>60.63391</v>
      </c>
      <c r="F288">
        <v>81.215890000000002</v>
      </c>
      <c r="G288">
        <v>55.998330000000003</v>
      </c>
      <c r="H288">
        <f t="shared" si="51"/>
        <v>-54.187712037224102</v>
      </c>
      <c r="I288">
        <f t="shared" si="52"/>
        <v>-43.780591443986417</v>
      </c>
      <c r="J288">
        <f t="shared" si="53"/>
        <v>-57.426535205009884</v>
      </c>
      <c r="K288">
        <f t="shared" si="50"/>
        <v>-51.798279562073468</v>
      </c>
      <c r="L288" t="s">
        <v>71</v>
      </c>
      <c r="M288" t="s">
        <v>96</v>
      </c>
    </row>
    <row r="289" spans="1:13" x14ac:dyDescent="0.3">
      <c r="A289" t="s">
        <v>71</v>
      </c>
      <c r="B289" t="s">
        <v>96</v>
      </c>
      <c r="C289">
        <v>200</v>
      </c>
      <c r="D289">
        <f t="shared" si="40"/>
        <v>2000</v>
      </c>
      <c r="E289">
        <v>51.470590000000001</v>
      </c>
      <c r="F289">
        <v>60.63391</v>
      </c>
      <c r="G289">
        <v>60.63391</v>
      </c>
      <c r="H289">
        <f t="shared" si="51"/>
        <v>-61.111109432098743</v>
      </c>
      <c r="I289">
        <f t="shared" si="52"/>
        <v>-58.02788643160153</v>
      </c>
      <c r="J289">
        <f t="shared" si="53"/>
        <v>-53.902274714842413</v>
      </c>
      <c r="K289">
        <f t="shared" si="50"/>
        <v>-57.680423526180896</v>
      </c>
      <c r="L289" t="s">
        <v>71</v>
      </c>
      <c r="M289" t="s">
        <v>96</v>
      </c>
    </row>
    <row r="290" spans="1:13" x14ac:dyDescent="0.3">
      <c r="A290" t="s">
        <v>71</v>
      </c>
      <c r="B290" t="s">
        <v>96</v>
      </c>
      <c r="C290">
        <v>220</v>
      </c>
      <c r="D290">
        <f t="shared" si="40"/>
        <v>2200</v>
      </c>
      <c r="E290">
        <v>51.99315</v>
      </c>
      <c r="F290">
        <v>53.53022</v>
      </c>
      <c r="G290">
        <v>53.53022</v>
      </c>
      <c r="H290">
        <f t="shared" si="51"/>
        <v>-60.716286317478094</v>
      </c>
      <c r="I290">
        <f t="shared" si="52"/>
        <v>-62.945215421843073</v>
      </c>
      <c r="J290">
        <f t="shared" si="53"/>
        <v>-59.302948201525375</v>
      </c>
      <c r="K290">
        <f t="shared" si="50"/>
        <v>-60.988149980282181</v>
      </c>
      <c r="L290" t="s">
        <v>71</v>
      </c>
      <c r="M290" t="s">
        <v>96</v>
      </c>
    </row>
    <row r="291" spans="1:13" x14ac:dyDescent="0.3">
      <c r="A291" t="s">
        <v>71</v>
      </c>
      <c r="B291" t="s">
        <v>96</v>
      </c>
      <c r="C291">
        <v>240</v>
      </c>
      <c r="D291">
        <f t="shared" si="40"/>
        <v>2400</v>
      </c>
      <c r="E291">
        <v>51.99315</v>
      </c>
      <c r="F291">
        <v>44.726199999999999</v>
      </c>
      <c r="G291">
        <v>53.53022</v>
      </c>
      <c r="H291">
        <f t="shared" si="51"/>
        <v>-60.716286317478094</v>
      </c>
      <c r="I291">
        <f t="shared" si="52"/>
        <v>-69.039549884167073</v>
      </c>
      <c r="J291">
        <f t="shared" si="53"/>
        <v>-59.302948201525375</v>
      </c>
      <c r="K291">
        <f t="shared" si="50"/>
        <v>-63.019594801056847</v>
      </c>
      <c r="L291" t="s">
        <v>71</v>
      </c>
      <c r="M291" t="s">
        <v>96</v>
      </c>
    </row>
    <row r="292" spans="1:13" x14ac:dyDescent="0.3">
      <c r="A292" t="s">
        <v>71</v>
      </c>
      <c r="B292" t="s">
        <v>96</v>
      </c>
      <c r="C292">
        <v>260</v>
      </c>
      <c r="D292">
        <f t="shared" si="40"/>
        <v>2600</v>
      </c>
      <c r="E292">
        <v>36.764710000000001</v>
      </c>
      <c r="F292">
        <v>39.596800000000002</v>
      </c>
      <c r="G292">
        <v>46.504080000000002</v>
      </c>
      <c r="H292">
        <f t="shared" si="51"/>
        <v>-72.222218864197501</v>
      </c>
      <c r="I292">
        <f t="shared" si="52"/>
        <v>-72.590232321399682</v>
      </c>
      <c r="J292">
        <f t="shared" si="53"/>
        <v>-64.644663283647859</v>
      </c>
      <c r="K292">
        <f t="shared" si="50"/>
        <v>-69.819038156415004</v>
      </c>
      <c r="L292" t="s">
        <v>71</v>
      </c>
      <c r="M292" t="s">
        <v>96</v>
      </c>
    </row>
    <row r="293" spans="1:13" x14ac:dyDescent="0.3">
      <c r="A293" t="s">
        <v>71</v>
      </c>
      <c r="B293" t="s">
        <v>96</v>
      </c>
      <c r="C293">
        <v>280</v>
      </c>
      <c r="D293">
        <f t="shared" si="40"/>
        <v>2800</v>
      </c>
      <c r="E293">
        <v>66.176469999999995</v>
      </c>
      <c r="F293">
        <v>44.726199999999999</v>
      </c>
      <c r="G293">
        <v>37.492789999999999</v>
      </c>
      <c r="H293">
        <f t="shared" si="51"/>
        <v>-50</v>
      </c>
      <c r="I293">
        <f t="shared" si="52"/>
        <v>-69.039549884167073</v>
      </c>
      <c r="J293">
        <f t="shared" si="53"/>
        <v>-71.495614688313793</v>
      </c>
      <c r="K293">
        <f t="shared" si="50"/>
        <v>-63.511721524160293</v>
      </c>
      <c r="L293" t="s">
        <v>71</v>
      </c>
      <c r="M293" t="s">
        <v>96</v>
      </c>
    </row>
    <row r="294" spans="1:13" x14ac:dyDescent="0.3">
      <c r="A294" t="s">
        <v>71</v>
      </c>
      <c r="B294" t="s">
        <v>96</v>
      </c>
      <c r="C294">
        <v>300</v>
      </c>
      <c r="D294">
        <f t="shared" si="40"/>
        <v>3000</v>
      </c>
      <c r="E294">
        <v>59.281309999999998</v>
      </c>
      <c r="F294">
        <v>53.53022</v>
      </c>
      <c r="G294">
        <v>36.764710000000001</v>
      </c>
      <c r="H294">
        <f t="shared" si="51"/>
        <v>-55.209676490752678</v>
      </c>
      <c r="I294">
        <f t="shared" si="52"/>
        <v>-62.945215421843073</v>
      </c>
      <c r="J294">
        <f t="shared" si="53"/>
        <v>-72.049147057010074</v>
      </c>
      <c r="K294">
        <f t="shared" si="50"/>
        <v>-63.401346323201949</v>
      </c>
      <c r="L294" t="s">
        <v>71</v>
      </c>
      <c r="M294" t="s">
        <v>96</v>
      </c>
    </row>
    <row r="295" spans="1:13" x14ac:dyDescent="0.3">
      <c r="A295" t="s">
        <v>77</v>
      </c>
      <c r="B295" t="s">
        <v>97</v>
      </c>
      <c r="C295">
        <v>1</v>
      </c>
      <c r="D295">
        <f t="shared" si="40"/>
        <v>10</v>
      </c>
      <c r="E295">
        <v>111.27019</v>
      </c>
      <c r="F295">
        <v>147.97508999999999</v>
      </c>
      <c r="G295">
        <v>112.23778</v>
      </c>
      <c r="H295">
        <f>(E295/$E$295-1)*100</f>
        <v>0</v>
      </c>
      <c r="I295">
        <f>(F295/$F$295-1)*100</f>
        <v>0</v>
      </c>
      <c r="J295">
        <f>(G295/$G$295-1)*100</f>
        <v>0</v>
      </c>
      <c r="K295">
        <f t="shared" si="50"/>
        <v>0</v>
      </c>
      <c r="L295" t="s">
        <v>77</v>
      </c>
      <c r="M295" t="s">
        <v>97</v>
      </c>
    </row>
    <row r="296" spans="1:13" x14ac:dyDescent="0.3">
      <c r="A296" t="s">
        <v>77</v>
      </c>
      <c r="B296" t="s">
        <v>97</v>
      </c>
      <c r="C296">
        <v>10</v>
      </c>
      <c r="D296">
        <f t="shared" si="40"/>
        <v>100</v>
      </c>
      <c r="E296">
        <v>125.86208000000001</v>
      </c>
      <c r="F296">
        <v>161.43013999999999</v>
      </c>
      <c r="G296">
        <v>89.754090000000005</v>
      </c>
      <c r="H296">
        <f t="shared" ref="H296:H307" si="54">(E296/$E$295-1)*100</f>
        <v>13.113925661491187</v>
      </c>
      <c r="I296">
        <f t="shared" ref="I296:I307" si="55">(F296/$F$295-1)*100</f>
        <v>9.092780413243883</v>
      </c>
      <c r="J296">
        <f t="shared" ref="J296:J307" si="56">(G296/$G$295-1)*100</f>
        <v>-20.032194150668335</v>
      </c>
      <c r="K296">
        <f t="shared" si="50"/>
        <v>0.724837308022245</v>
      </c>
      <c r="L296" t="s">
        <v>77</v>
      </c>
      <c r="M296" t="s">
        <v>97</v>
      </c>
    </row>
    <row r="297" spans="1:13" x14ac:dyDescent="0.3">
      <c r="A297" t="s">
        <v>77</v>
      </c>
      <c r="B297" t="s">
        <v>97</v>
      </c>
      <c r="C297">
        <v>20</v>
      </c>
      <c r="D297">
        <f t="shared" si="40"/>
        <v>200</v>
      </c>
      <c r="E297">
        <v>117.87661</v>
      </c>
      <c r="F297">
        <v>154.58673999999999</v>
      </c>
      <c r="G297">
        <v>106.04563</v>
      </c>
      <c r="H297">
        <f t="shared" si="54"/>
        <v>5.9372775403726763</v>
      </c>
      <c r="I297">
        <f t="shared" si="55"/>
        <v>4.4680831077717142</v>
      </c>
      <c r="J297">
        <f t="shared" si="56"/>
        <v>-5.516992584849767</v>
      </c>
      <c r="K297">
        <f t="shared" si="50"/>
        <v>1.6294560210982081</v>
      </c>
      <c r="L297" t="s">
        <v>77</v>
      </c>
      <c r="M297" t="s">
        <v>97</v>
      </c>
    </row>
    <row r="298" spans="1:13" x14ac:dyDescent="0.3">
      <c r="A298" t="s">
        <v>77</v>
      </c>
      <c r="B298" t="s">
        <v>97</v>
      </c>
      <c r="C298">
        <v>30</v>
      </c>
      <c r="D298">
        <f t="shared" si="40"/>
        <v>300</v>
      </c>
      <c r="E298">
        <v>139.70588000000001</v>
      </c>
      <c r="F298">
        <v>234.60377</v>
      </c>
      <c r="G298">
        <v>122.37733</v>
      </c>
      <c r="H298">
        <f t="shared" si="54"/>
        <v>25.555532888008912</v>
      </c>
      <c r="I298">
        <f t="shared" si="55"/>
        <v>58.542745268815175</v>
      </c>
      <c r="J298">
        <f t="shared" si="56"/>
        <v>9.0339901591068639</v>
      </c>
      <c r="K298">
        <f t="shared" si="50"/>
        <v>31.044089438643649</v>
      </c>
      <c r="L298" t="s">
        <v>77</v>
      </c>
      <c r="M298" t="s">
        <v>97</v>
      </c>
    </row>
    <row r="299" spans="1:13" x14ac:dyDescent="0.3">
      <c r="A299" t="s">
        <v>77</v>
      </c>
      <c r="B299" t="s">
        <v>97</v>
      </c>
      <c r="C299">
        <v>40</v>
      </c>
      <c r="D299">
        <f t="shared" si="40"/>
        <v>400</v>
      </c>
      <c r="E299">
        <v>259.02816000000001</v>
      </c>
      <c r="F299">
        <v>258.19191000000001</v>
      </c>
      <c r="G299">
        <v>234.60377</v>
      </c>
      <c r="H299">
        <f t="shared" si="54"/>
        <v>132.79205328938505</v>
      </c>
      <c r="I299">
        <f t="shared" si="55"/>
        <v>74.483360679152156</v>
      </c>
      <c r="J299">
        <f t="shared" si="56"/>
        <v>109.02388660930393</v>
      </c>
      <c r="K299">
        <f t="shared" si="50"/>
        <v>105.43310019261371</v>
      </c>
      <c r="L299" t="s">
        <v>77</v>
      </c>
      <c r="M299" t="s">
        <v>97</v>
      </c>
    </row>
    <row r="300" spans="1:13" x14ac:dyDescent="0.3">
      <c r="A300" t="s">
        <v>77</v>
      </c>
      <c r="B300" t="s">
        <v>97</v>
      </c>
      <c r="C300">
        <v>50</v>
      </c>
      <c r="D300">
        <f t="shared" si="40"/>
        <v>500</v>
      </c>
      <c r="E300">
        <v>244.42309</v>
      </c>
      <c r="F300">
        <v>253.96934999999999</v>
      </c>
      <c r="G300">
        <v>259.02816000000001</v>
      </c>
      <c r="H300">
        <f t="shared" si="54"/>
        <v>119.66628258655798</v>
      </c>
      <c r="I300">
        <f t="shared" si="55"/>
        <v>71.629799312843815</v>
      </c>
      <c r="J300">
        <f t="shared" si="56"/>
        <v>130.78517768259496</v>
      </c>
      <c r="K300">
        <f t="shared" si="50"/>
        <v>107.36041986066557</v>
      </c>
      <c r="L300" t="s">
        <v>77</v>
      </c>
      <c r="M300" t="s">
        <v>97</v>
      </c>
    </row>
    <row r="301" spans="1:13" x14ac:dyDescent="0.3">
      <c r="A301" t="s">
        <v>77</v>
      </c>
      <c r="B301" t="s">
        <v>97</v>
      </c>
      <c r="C301">
        <v>60</v>
      </c>
      <c r="D301">
        <f t="shared" si="40"/>
        <v>600</v>
      </c>
      <c r="E301">
        <v>262.75835999999998</v>
      </c>
      <c r="F301">
        <v>251.29423</v>
      </c>
      <c r="G301">
        <v>265.11405999999999</v>
      </c>
      <c r="H301">
        <f t="shared" si="54"/>
        <v>136.1444336528948</v>
      </c>
      <c r="I301">
        <f t="shared" si="55"/>
        <v>69.821981524052461</v>
      </c>
      <c r="J301">
        <f t="shared" si="56"/>
        <v>136.2075051733917</v>
      </c>
      <c r="K301">
        <f t="shared" si="50"/>
        <v>114.05797345011298</v>
      </c>
      <c r="L301" t="s">
        <v>77</v>
      </c>
      <c r="M301" t="s">
        <v>97</v>
      </c>
    </row>
    <row r="302" spans="1:13" x14ac:dyDescent="0.3">
      <c r="A302" t="s">
        <v>77</v>
      </c>
      <c r="B302" t="s">
        <v>97</v>
      </c>
      <c r="C302">
        <v>80</v>
      </c>
      <c r="D302">
        <f t="shared" si="40"/>
        <v>800</v>
      </c>
      <c r="E302">
        <v>237.58080000000001</v>
      </c>
      <c r="F302">
        <v>241.86593999999999</v>
      </c>
      <c r="G302">
        <v>301.82906000000003</v>
      </c>
      <c r="H302">
        <f t="shared" si="54"/>
        <v>113.51702553936502</v>
      </c>
      <c r="I302">
        <f t="shared" si="55"/>
        <v>63.45044290900583</v>
      </c>
      <c r="J302">
        <f t="shared" si="56"/>
        <v>168.91930685015333</v>
      </c>
      <c r="K302">
        <f t="shared" si="50"/>
        <v>115.29559176617472</v>
      </c>
      <c r="L302" t="s">
        <v>77</v>
      </c>
      <c r="M302" t="s">
        <v>97</v>
      </c>
    </row>
    <row r="303" spans="1:13" x14ac:dyDescent="0.3">
      <c r="A303" t="s">
        <v>77</v>
      </c>
      <c r="B303" t="s">
        <v>97</v>
      </c>
      <c r="C303">
        <v>100</v>
      </c>
      <c r="D303">
        <f t="shared" si="40"/>
        <v>1000</v>
      </c>
      <c r="E303">
        <v>237.58080000000001</v>
      </c>
      <c r="F303">
        <v>214.37323000000001</v>
      </c>
      <c r="G303">
        <v>303.97098</v>
      </c>
      <c r="H303">
        <f t="shared" si="54"/>
        <v>113.51702553936502</v>
      </c>
      <c r="I303">
        <f t="shared" si="55"/>
        <v>44.871160409498657</v>
      </c>
      <c r="J303">
        <f t="shared" si="56"/>
        <v>170.82768386901449</v>
      </c>
      <c r="K303">
        <f t="shared" si="50"/>
        <v>109.73862327262606</v>
      </c>
      <c r="L303" t="s">
        <v>77</v>
      </c>
      <c r="M303" t="s">
        <v>97</v>
      </c>
    </row>
    <row r="304" spans="1:13" x14ac:dyDescent="0.3">
      <c r="A304" t="s">
        <v>77</v>
      </c>
      <c r="B304" t="s">
        <v>97</v>
      </c>
      <c r="C304">
        <v>120</v>
      </c>
      <c r="D304">
        <f t="shared" si="40"/>
        <v>1200</v>
      </c>
      <c r="E304">
        <v>251.29423</v>
      </c>
      <c r="F304">
        <v>234.94919999999999</v>
      </c>
      <c r="G304">
        <v>275.31831</v>
      </c>
      <c r="H304">
        <f t="shared" si="54"/>
        <v>125.84146751254761</v>
      </c>
      <c r="I304">
        <f t="shared" si="55"/>
        <v>58.776183207592567</v>
      </c>
      <c r="J304">
        <f t="shared" si="56"/>
        <v>145.29914080624189</v>
      </c>
      <c r="K304">
        <f t="shared" si="50"/>
        <v>109.97226384212736</v>
      </c>
      <c r="L304" t="s">
        <v>77</v>
      </c>
      <c r="M304" t="s">
        <v>97</v>
      </c>
    </row>
    <row r="305" spans="1:13" x14ac:dyDescent="0.3">
      <c r="A305" t="s">
        <v>77</v>
      </c>
      <c r="B305" t="s">
        <v>97</v>
      </c>
      <c r="C305">
        <v>140</v>
      </c>
      <c r="D305">
        <f t="shared" si="40"/>
        <v>1400</v>
      </c>
      <c r="E305">
        <v>233.68012999999999</v>
      </c>
      <c r="F305">
        <v>216.25649000000001</v>
      </c>
      <c r="G305">
        <v>218.24737999999999</v>
      </c>
      <c r="H305">
        <f t="shared" si="54"/>
        <v>110.01144151906273</v>
      </c>
      <c r="I305">
        <f t="shared" si="55"/>
        <v>46.143847589482824</v>
      </c>
      <c r="J305">
        <f t="shared" si="56"/>
        <v>94.450905924903353</v>
      </c>
      <c r="K305">
        <f t="shared" si="50"/>
        <v>83.535398344482971</v>
      </c>
      <c r="L305" t="s">
        <v>77</v>
      </c>
      <c r="M305" t="s">
        <v>97</v>
      </c>
    </row>
    <row r="306" spans="1:13" x14ac:dyDescent="0.3">
      <c r="A306" t="s">
        <v>77</v>
      </c>
      <c r="B306" t="s">
        <v>97</v>
      </c>
      <c r="C306">
        <v>160</v>
      </c>
      <c r="D306">
        <f t="shared" si="40"/>
        <v>1600</v>
      </c>
      <c r="E306">
        <v>112.47837</v>
      </c>
      <c r="F306">
        <v>166.70271</v>
      </c>
      <c r="G306">
        <v>95.870620000000002</v>
      </c>
      <c r="H306">
        <f t="shared" si="54"/>
        <v>1.0858074386320249</v>
      </c>
      <c r="I306">
        <f t="shared" si="55"/>
        <v>12.65592742670405</v>
      </c>
      <c r="J306">
        <f t="shared" si="56"/>
        <v>-14.582576383816569</v>
      </c>
      <c r="K306">
        <f t="shared" si="50"/>
        <v>-0.28028050616016503</v>
      </c>
      <c r="L306" t="s">
        <v>77</v>
      </c>
      <c r="M306" t="s">
        <v>97</v>
      </c>
    </row>
    <row r="307" spans="1:13" x14ac:dyDescent="0.3">
      <c r="A307" t="s">
        <v>77</v>
      </c>
      <c r="B307" t="s">
        <v>97</v>
      </c>
      <c r="C307">
        <v>180</v>
      </c>
      <c r="D307">
        <f t="shared" si="40"/>
        <v>1800</v>
      </c>
      <c r="E307">
        <v>46.504080000000002</v>
      </c>
      <c r="F307">
        <v>130.08681000000001</v>
      </c>
      <c r="G307">
        <v>39.596800000000002</v>
      </c>
      <c r="H307">
        <f t="shared" si="54"/>
        <v>-58.206164652006073</v>
      </c>
      <c r="I307">
        <f t="shared" si="55"/>
        <v>-12.088710336314023</v>
      </c>
      <c r="J307">
        <f t="shared" si="56"/>
        <v>-64.720613682843691</v>
      </c>
      <c r="K307">
        <f t="shared" si="50"/>
        <v>-45.005162890387929</v>
      </c>
      <c r="L307" t="s">
        <v>77</v>
      </c>
      <c r="M307" t="s">
        <v>97</v>
      </c>
    </row>
    <row r="308" spans="1:13" x14ac:dyDescent="0.3">
      <c r="A308" t="s">
        <v>77</v>
      </c>
      <c r="B308" t="s">
        <v>98</v>
      </c>
      <c r="C308">
        <v>1</v>
      </c>
      <c r="D308">
        <f t="shared" si="40"/>
        <v>10</v>
      </c>
      <c r="E308">
        <v>162.76428999999999</v>
      </c>
      <c r="F308">
        <v>138.14922000000001</v>
      </c>
      <c r="G308">
        <v>148.88570999999999</v>
      </c>
      <c r="H308">
        <f>(E308/$E$308-1)*100</f>
        <v>0</v>
      </c>
      <c r="I308">
        <f>(F308/$F$308-1)*100</f>
        <v>0</v>
      </c>
      <c r="J308">
        <f>(G308/$G$308-1)*100</f>
        <v>0</v>
      </c>
      <c r="K308">
        <f t="shared" si="50"/>
        <v>0</v>
      </c>
      <c r="L308" t="s">
        <v>77</v>
      </c>
      <c r="M308" t="s">
        <v>98</v>
      </c>
    </row>
    <row r="309" spans="1:13" x14ac:dyDescent="0.3">
      <c r="A309" t="s">
        <v>77</v>
      </c>
      <c r="B309" t="s">
        <v>98</v>
      </c>
      <c r="C309">
        <v>10</v>
      </c>
      <c r="D309">
        <f t="shared" si="40"/>
        <v>100</v>
      </c>
      <c r="E309">
        <v>153.53391999999999</v>
      </c>
      <c r="F309">
        <v>154.58673999999999</v>
      </c>
      <c r="G309">
        <v>147.05882</v>
      </c>
      <c r="H309">
        <f t="shared" ref="H309:H329" si="57">(E309/$E$308-1)*100</f>
        <v>-5.671004370799027</v>
      </c>
      <c r="I309">
        <f t="shared" ref="I309:I329" si="58">(F309/$F$308-1)*100</f>
        <v>11.898380606130088</v>
      </c>
      <c r="J309">
        <f t="shared" ref="J309:J329" si="59">(G309/$G$308-1)*100</f>
        <v>-1.227041869901413</v>
      </c>
      <c r="K309">
        <f t="shared" si="50"/>
        <v>1.6667781218098827</v>
      </c>
      <c r="L309" t="s">
        <v>77</v>
      </c>
      <c r="M309" t="s">
        <v>98</v>
      </c>
    </row>
    <row r="310" spans="1:13" x14ac:dyDescent="0.3">
      <c r="A310" t="s">
        <v>77</v>
      </c>
      <c r="B310" t="s">
        <v>98</v>
      </c>
      <c r="C310">
        <v>20</v>
      </c>
      <c r="D310">
        <f t="shared" si="40"/>
        <v>200</v>
      </c>
      <c r="E310">
        <v>187.46395000000001</v>
      </c>
      <c r="F310">
        <v>161.43013999999999</v>
      </c>
      <c r="G310">
        <v>201.90486000000001</v>
      </c>
      <c r="H310">
        <f t="shared" si="57"/>
        <v>15.175109970374967</v>
      </c>
      <c r="I310">
        <f t="shared" si="58"/>
        <v>16.852009732664406</v>
      </c>
      <c r="J310">
        <f t="shared" si="59"/>
        <v>35.610637179350533</v>
      </c>
      <c r="K310">
        <f t="shared" si="50"/>
        <v>22.545918960796637</v>
      </c>
      <c r="L310" t="s">
        <v>77</v>
      </c>
      <c r="M310" t="s">
        <v>98</v>
      </c>
    </row>
    <row r="311" spans="1:13" x14ac:dyDescent="0.3">
      <c r="A311" t="s">
        <v>77</v>
      </c>
      <c r="B311" t="s">
        <v>98</v>
      </c>
      <c r="C311">
        <v>30</v>
      </c>
      <c r="D311">
        <f t="shared" si="40"/>
        <v>300</v>
      </c>
      <c r="E311">
        <v>238.14904000000001</v>
      </c>
      <c r="F311">
        <v>286.76470999999998</v>
      </c>
      <c r="G311">
        <v>219.35932</v>
      </c>
      <c r="H311">
        <f t="shared" si="57"/>
        <v>46.315288199887107</v>
      </c>
      <c r="I311">
        <f t="shared" si="58"/>
        <v>107.57606159484645</v>
      </c>
      <c r="J311">
        <f t="shared" si="59"/>
        <v>47.334032258703672</v>
      </c>
      <c r="K311">
        <f t="shared" si="50"/>
        <v>67.075127351145753</v>
      </c>
      <c r="L311" t="s">
        <v>77</v>
      </c>
      <c r="M311" t="s">
        <v>98</v>
      </c>
    </row>
    <row r="312" spans="1:13" x14ac:dyDescent="0.3">
      <c r="A312" t="s">
        <v>77</v>
      </c>
      <c r="B312" t="s">
        <v>98</v>
      </c>
      <c r="C312">
        <v>40</v>
      </c>
      <c r="D312">
        <f t="shared" si="40"/>
        <v>400</v>
      </c>
      <c r="E312">
        <v>275.61272000000002</v>
      </c>
      <c r="F312">
        <v>325.61162000000002</v>
      </c>
      <c r="G312">
        <v>271.16307</v>
      </c>
      <c r="H312">
        <f t="shared" si="57"/>
        <v>69.332425435579296</v>
      </c>
      <c r="I312">
        <f t="shared" si="58"/>
        <v>135.69559060847394</v>
      </c>
      <c r="J312">
        <f t="shared" si="59"/>
        <v>82.128338575945278</v>
      </c>
      <c r="K312">
        <f t="shared" si="50"/>
        <v>95.718784873332837</v>
      </c>
      <c r="L312" t="s">
        <v>77</v>
      </c>
      <c r="M312" t="s">
        <v>98</v>
      </c>
    </row>
    <row r="313" spans="1:13" x14ac:dyDescent="0.3">
      <c r="A313" t="s">
        <v>77</v>
      </c>
      <c r="B313" t="s">
        <v>98</v>
      </c>
      <c r="C313">
        <v>50</v>
      </c>
      <c r="D313">
        <f t="shared" si="40"/>
        <v>500</v>
      </c>
      <c r="E313">
        <v>284.11293000000001</v>
      </c>
      <c r="F313">
        <v>351.86723999999998</v>
      </c>
      <c r="G313">
        <v>282.49077999999997</v>
      </c>
      <c r="H313">
        <f t="shared" si="57"/>
        <v>74.554830178044611</v>
      </c>
      <c r="I313">
        <f t="shared" si="58"/>
        <v>154.70085173119324</v>
      </c>
      <c r="J313">
        <f t="shared" si="59"/>
        <v>89.736664452216402</v>
      </c>
      <c r="K313">
        <f t="shared" si="50"/>
        <v>106.33078212048476</v>
      </c>
      <c r="L313" t="s">
        <v>77</v>
      </c>
      <c r="M313" t="s">
        <v>98</v>
      </c>
    </row>
    <row r="314" spans="1:13" x14ac:dyDescent="0.3">
      <c r="A314" t="s">
        <v>77</v>
      </c>
      <c r="B314" t="s">
        <v>98</v>
      </c>
      <c r="C314">
        <v>60</v>
      </c>
      <c r="D314">
        <f t="shared" si="40"/>
        <v>600</v>
      </c>
      <c r="E314">
        <v>298.58735999999999</v>
      </c>
      <c r="F314">
        <v>351.86723999999998</v>
      </c>
      <c r="G314">
        <v>282.49077999999997</v>
      </c>
      <c r="H314">
        <f t="shared" si="57"/>
        <v>83.447708339464398</v>
      </c>
      <c r="I314">
        <f t="shared" si="58"/>
        <v>154.70085173119324</v>
      </c>
      <c r="J314">
        <f t="shared" si="59"/>
        <v>89.736664452216402</v>
      </c>
      <c r="K314">
        <f t="shared" si="50"/>
        <v>109.29507484095802</v>
      </c>
      <c r="L314" t="s">
        <v>77</v>
      </c>
      <c r="M314" t="s">
        <v>98</v>
      </c>
    </row>
    <row r="315" spans="1:13" x14ac:dyDescent="0.3">
      <c r="A315" t="s">
        <v>77</v>
      </c>
      <c r="B315" t="s">
        <v>98</v>
      </c>
      <c r="C315">
        <v>80</v>
      </c>
      <c r="D315">
        <f t="shared" si="40"/>
        <v>800</v>
      </c>
      <c r="E315">
        <v>330.30995999999999</v>
      </c>
      <c r="F315">
        <v>404.67905999999999</v>
      </c>
      <c r="G315">
        <v>286.38738000000001</v>
      </c>
      <c r="H315">
        <f t="shared" si="57"/>
        <v>102.93760996346313</v>
      </c>
      <c r="I315">
        <f t="shared" si="58"/>
        <v>192.92895030460539</v>
      </c>
      <c r="J315">
        <f t="shared" si="59"/>
        <v>92.353839733846883</v>
      </c>
      <c r="K315">
        <f t="shared" si="50"/>
        <v>129.40680000063847</v>
      </c>
      <c r="L315" t="s">
        <v>77</v>
      </c>
      <c r="M315" t="s">
        <v>98</v>
      </c>
    </row>
    <row r="316" spans="1:13" x14ac:dyDescent="0.3">
      <c r="A316" t="s">
        <v>77</v>
      </c>
      <c r="B316" t="s">
        <v>98</v>
      </c>
      <c r="C316">
        <v>100</v>
      </c>
      <c r="D316">
        <f t="shared" si="40"/>
        <v>1000</v>
      </c>
      <c r="E316">
        <v>324.61381999999998</v>
      </c>
      <c r="F316">
        <v>384.74928</v>
      </c>
      <c r="G316">
        <v>307.94693999999998</v>
      </c>
      <c r="H316">
        <f t="shared" si="57"/>
        <v>99.437984830702121</v>
      </c>
      <c r="I316">
        <f t="shared" si="58"/>
        <v>178.50267992826883</v>
      </c>
      <c r="J316">
        <f t="shared" si="59"/>
        <v>106.83445039822827</v>
      </c>
      <c r="K316">
        <f t="shared" si="50"/>
        <v>128.25837171906642</v>
      </c>
      <c r="L316" t="s">
        <v>77</v>
      </c>
      <c r="M316" t="s">
        <v>98</v>
      </c>
    </row>
    <row r="317" spans="1:13" x14ac:dyDescent="0.3">
      <c r="A317" t="s">
        <v>77</v>
      </c>
      <c r="B317" t="s">
        <v>98</v>
      </c>
      <c r="C317">
        <v>120</v>
      </c>
      <c r="D317">
        <f t="shared" si="40"/>
        <v>1200</v>
      </c>
      <c r="E317">
        <v>305.83285999999998</v>
      </c>
      <c r="F317">
        <v>414.44767000000002</v>
      </c>
      <c r="G317">
        <v>257.35293999999999</v>
      </c>
      <c r="H317">
        <f t="shared" si="57"/>
        <v>87.899237603039353</v>
      </c>
      <c r="I317">
        <f t="shared" si="58"/>
        <v>200.00000723854973</v>
      </c>
      <c r="J317">
        <f t="shared" si="59"/>
        <v>72.852680085953182</v>
      </c>
      <c r="K317">
        <f t="shared" si="50"/>
        <v>120.25064164251408</v>
      </c>
      <c r="L317" t="s">
        <v>77</v>
      </c>
      <c r="M317" t="s">
        <v>98</v>
      </c>
    </row>
    <row r="318" spans="1:13" x14ac:dyDescent="0.3">
      <c r="A318" t="s">
        <v>77</v>
      </c>
      <c r="B318" t="s">
        <v>98</v>
      </c>
      <c r="C318">
        <v>140</v>
      </c>
      <c r="D318">
        <f t="shared" si="40"/>
        <v>1400</v>
      </c>
      <c r="E318">
        <v>224.95674</v>
      </c>
      <c r="F318">
        <v>299.31076999999999</v>
      </c>
      <c r="G318">
        <v>218.37120999999999</v>
      </c>
      <c r="H318">
        <f t="shared" si="57"/>
        <v>38.210131964449957</v>
      </c>
      <c r="I318">
        <f t="shared" si="58"/>
        <v>116.65758952529734</v>
      </c>
      <c r="J318">
        <f t="shared" si="59"/>
        <v>46.670362118701661</v>
      </c>
      <c r="K318">
        <f t="shared" si="50"/>
        <v>67.17936120281631</v>
      </c>
      <c r="L318" t="s">
        <v>77</v>
      </c>
      <c r="M318" t="s">
        <v>98</v>
      </c>
    </row>
    <row r="319" spans="1:13" x14ac:dyDescent="0.3">
      <c r="A319" t="s">
        <v>77</v>
      </c>
      <c r="B319" t="s">
        <v>98</v>
      </c>
      <c r="C319">
        <v>160</v>
      </c>
      <c r="D319">
        <f t="shared" si="40"/>
        <v>1600</v>
      </c>
      <c r="E319">
        <v>194.67945</v>
      </c>
      <c r="F319">
        <v>210.68454</v>
      </c>
      <c r="G319">
        <v>177.08226999999999</v>
      </c>
      <c r="H319">
        <f t="shared" si="57"/>
        <v>19.60820767257978</v>
      </c>
      <c r="I319">
        <f t="shared" si="58"/>
        <v>52.505052145788426</v>
      </c>
      <c r="J319">
        <f t="shared" si="59"/>
        <v>18.938392408512538</v>
      </c>
      <c r="K319">
        <f t="shared" si="50"/>
        <v>30.350550742293581</v>
      </c>
      <c r="L319" t="s">
        <v>77</v>
      </c>
      <c r="M319" t="s">
        <v>98</v>
      </c>
    </row>
    <row r="320" spans="1:13" x14ac:dyDescent="0.3">
      <c r="A320" t="s">
        <v>77</v>
      </c>
      <c r="B320" t="s">
        <v>98</v>
      </c>
      <c r="C320">
        <v>180</v>
      </c>
      <c r="D320">
        <f t="shared" si="40"/>
        <v>1800</v>
      </c>
      <c r="E320">
        <v>155.97944000000001</v>
      </c>
      <c r="F320">
        <v>154.58673999999999</v>
      </c>
      <c r="G320">
        <v>124.78355000000001</v>
      </c>
      <c r="H320">
        <f t="shared" si="57"/>
        <v>-4.1685126387366545</v>
      </c>
      <c r="I320">
        <f t="shared" si="58"/>
        <v>11.898380606130088</v>
      </c>
      <c r="J320">
        <f t="shared" si="59"/>
        <v>-16.18836354409029</v>
      </c>
      <c r="K320">
        <f t="shared" si="50"/>
        <v>-2.8194985255656189</v>
      </c>
      <c r="L320" t="s">
        <v>77</v>
      </c>
      <c r="M320" t="s">
        <v>98</v>
      </c>
    </row>
    <row r="321" spans="1:13" x14ac:dyDescent="0.3">
      <c r="A321" t="s">
        <v>77</v>
      </c>
      <c r="B321" t="s">
        <v>98</v>
      </c>
      <c r="C321">
        <v>200</v>
      </c>
      <c r="D321">
        <f t="shared" si="40"/>
        <v>2000</v>
      </c>
      <c r="E321">
        <v>133.16743</v>
      </c>
      <c r="F321">
        <v>118.56261000000001</v>
      </c>
      <c r="G321">
        <v>120.5972</v>
      </c>
      <c r="H321">
        <f t="shared" si="57"/>
        <v>-18.18387804843433</v>
      </c>
      <c r="I321">
        <f t="shared" si="58"/>
        <v>-14.177865065036199</v>
      </c>
      <c r="J321">
        <f t="shared" si="59"/>
        <v>-19.000151189795179</v>
      </c>
      <c r="K321">
        <f t="shared" si="50"/>
        <v>-17.120631434421906</v>
      </c>
      <c r="L321" t="s">
        <v>77</v>
      </c>
      <c r="M321" t="s">
        <v>98</v>
      </c>
    </row>
    <row r="322" spans="1:13" x14ac:dyDescent="0.3">
      <c r="A322" t="s">
        <v>77</v>
      </c>
      <c r="B322" t="s">
        <v>98</v>
      </c>
      <c r="C322">
        <v>220</v>
      </c>
      <c r="D322">
        <f t="shared" si="40"/>
        <v>2200</v>
      </c>
      <c r="E322">
        <v>116.26021</v>
      </c>
      <c r="F322">
        <v>95.588239999999999</v>
      </c>
      <c r="G322">
        <v>141.24538999999999</v>
      </c>
      <c r="H322">
        <f t="shared" si="57"/>
        <v>-28.571426816041768</v>
      </c>
      <c r="I322">
        <f t="shared" si="58"/>
        <v>-30.807977055534597</v>
      </c>
      <c r="J322">
        <f t="shared" si="59"/>
        <v>-5.1316677738918015</v>
      </c>
      <c r="K322">
        <f t="shared" si="50"/>
        <v>-21.503690548489388</v>
      </c>
      <c r="L322" t="s">
        <v>77</v>
      </c>
      <c r="M322" t="s">
        <v>98</v>
      </c>
    </row>
    <row r="323" spans="1:13" x14ac:dyDescent="0.3">
      <c r="A323" t="s">
        <v>77</v>
      </c>
      <c r="B323" t="s">
        <v>98</v>
      </c>
      <c r="C323">
        <v>240</v>
      </c>
      <c r="D323">
        <f t="shared" si="40"/>
        <v>2400</v>
      </c>
      <c r="E323">
        <v>128.4136</v>
      </c>
      <c r="F323">
        <v>105.27809999999999</v>
      </c>
      <c r="G323">
        <v>128.62394</v>
      </c>
      <c r="H323">
        <f t="shared" si="57"/>
        <v>-21.104561694705883</v>
      </c>
      <c r="I323">
        <f t="shared" si="58"/>
        <v>-23.793923700763575</v>
      </c>
      <c r="J323">
        <f t="shared" si="59"/>
        <v>-13.608942053606077</v>
      </c>
      <c r="K323">
        <f t="shared" si="50"/>
        <v>-19.502475816358512</v>
      </c>
      <c r="L323" t="s">
        <v>77</v>
      </c>
      <c r="M323" t="s">
        <v>98</v>
      </c>
    </row>
    <row r="324" spans="1:13" x14ac:dyDescent="0.3">
      <c r="A324" t="s">
        <v>77</v>
      </c>
      <c r="B324" t="s">
        <v>98</v>
      </c>
      <c r="C324">
        <v>260</v>
      </c>
      <c r="D324">
        <f t="shared" si="40"/>
        <v>2600</v>
      </c>
      <c r="E324">
        <v>137.36428000000001</v>
      </c>
      <c r="F324">
        <v>95.588239999999999</v>
      </c>
      <c r="G324">
        <v>141.24538999999999</v>
      </c>
      <c r="H324">
        <f t="shared" si="57"/>
        <v>-15.605394770560533</v>
      </c>
      <c r="I324">
        <f t="shared" si="58"/>
        <v>-30.807977055534597</v>
      </c>
      <c r="J324">
        <f t="shared" si="59"/>
        <v>-5.1316677738918015</v>
      </c>
      <c r="K324">
        <f t="shared" si="50"/>
        <v>-17.181679866662311</v>
      </c>
      <c r="L324" t="s">
        <v>77</v>
      </c>
      <c r="M324" t="s">
        <v>98</v>
      </c>
    </row>
    <row r="325" spans="1:13" x14ac:dyDescent="0.3">
      <c r="A325" t="s">
        <v>77</v>
      </c>
      <c r="B325" t="s">
        <v>98</v>
      </c>
      <c r="C325">
        <v>280</v>
      </c>
      <c r="D325">
        <f t="shared" si="40"/>
        <v>2800</v>
      </c>
      <c r="E325">
        <v>146.50631999999999</v>
      </c>
      <c r="F325">
        <v>121.71283</v>
      </c>
      <c r="G325">
        <v>126.50478</v>
      </c>
      <c r="H325">
        <f t="shared" si="57"/>
        <v>-9.9886590602889633</v>
      </c>
      <c r="I325">
        <f t="shared" si="58"/>
        <v>-11.897562650009908</v>
      </c>
      <c r="J325">
        <f t="shared" si="59"/>
        <v>-15.032288861033061</v>
      </c>
      <c r="K325">
        <f t="shared" si="50"/>
        <v>-12.306170190443977</v>
      </c>
      <c r="L325" t="s">
        <v>77</v>
      </c>
      <c r="M325" t="s">
        <v>98</v>
      </c>
    </row>
    <row r="326" spans="1:13" x14ac:dyDescent="0.3">
      <c r="A326" t="s">
        <v>77</v>
      </c>
      <c r="B326" t="s">
        <v>98</v>
      </c>
      <c r="C326">
        <v>300</v>
      </c>
      <c r="D326">
        <f t="shared" si="40"/>
        <v>3000</v>
      </c>
      <c r="E326">
        <v>137.36428000000001</v>
      </c>
      <c r="F326">
        <v>115.09173</v>
      </c>
      <c r="G326">
        <v>151.58476999999999</v>
      </c>
      <c r="H326">
        <f t="shared" si="57"/>
        <v>-15.605394770560533</v>
      </c>
      <c r="I326">
        <f t="shared" si="58"/>
        <v>-16.690278815906467</v>
      </c>
      <c r="J326">
        <f t="shared" si="59"/>
        <v>1.8128401980284092</v>
      </c>
      <c r="K326">
        <f t="shared" si="50"/>
        <v>-10.160944462812864</v>
      </c>
      <c r="L326" t="s">
        <v>77</v>
      </c>
      <c r="M326" t="s">
        <v>98</v>
      </c>
    </row>
    <row r="327" spans="1:13" x14ac:dyDescent="0.3">
      <c r="A327" t="s">
        <v>77</v>
      </c>
      <c r="B327" t="s">
        <v>98</v>
      </c>
      <c r="C327">
        <v>320</v>
      </c>
      <c r="D327">
        <f t="shared" si="40"/>
        <v>3200</v>
      </c>
      <c r="E327">
        <v>144.46236999999999</v>
      </c>
      <c r="F327">
        <v>132.55703</v>
      </c>
      <c r="G327">
        <v>140.47774000000001</v>
      </c>
      <c r="H327">
        <f t="shared" si="57"/>
        <v>-11.2444320557046</v>
      </c>
      <c r="I327">
        <f t="shared" si="58"/>
        <v>-4.0479345449797037</v>
      </c>
      <c r="J327">
        <f t="shared" si="59"/>
        <v>-5.6472646031643814</v>
      </c>
      <c r="K327">
        <f t="shared" si="50"/>
        <v>-6.9798770679495616</v>
      </c>
      <c r="L327" t="s">
        <v>77</v>
      </c>
      <c r="M327" t="s">
        <v>98</v>
      </c>
    </row>
    <row r="328" spans="1:13" x14ac:dyDescent="0.3">
      <c r="A328" t="s">
        <v>77</v>
      </c>
      <c r="B328" t="s">
        <v>98</v>
      </c>
      <c r="C328">
        <v>340</v>
      </c>
      <c r="D328">
        <f t="shared" si="40"/>
        <v>3400</v>
      </c>
      <c r="E328">
        <v>142.76829000000001</v>
      </c>
      <c r="F328">
        <v>123.25775</v>
      </c>
      <c r="G328">
        <v>140.47774000000001</v>
      </c>
      <c r="H328">
        <f t="shared" si="57"/>
        <v>-12.28525003856803</v>
      </c>
      <c r="I328">
        <f t="shared" si="58"/>
        <v>-10.77926462415062</v>
      </c>
      <c r="J328">
        <f t="shared" si="59"/>
        <v>-5.6472646031643814</v>
      </c>
      <c r="K328">
        <f t="shared" si="50"/>
        <v>-9.5705930886276764</v>
      </c>
      <c r="L328" t="s">
        <v>77</v>
      </c>
      <c r="M328" t="s">
        <v>98</v>
      </c>
    </row>
    <row r="329" spans="1:13" x14ac:dyDescent="0.3">
      <c r="A329" t="s">
        <v>77</v>
      </c>
      <c r="B329" t="s">
        <v>98</v>
      </c>
      <c r="C329">
        <v>360</v>
      </c>
      <c r="D329">
        <f t="shared" si="40"/>
        <v>3600</v>
      </c>
      <c r="E329">
        <v>157.18792999999999</v>
      </c>
      <c r="F329">
        <v>135.18217999999999</v>
      </c>
      <c r="G329">
        <v>128.62394</v>
      </c>
      <c r="H329">
        <f t="shared" si="57"/>
        <v>-3.4260340520638755</v>
      </c>
      <c r="I329">
        <f t="shared" si="58"/>
        <v>-2.1477066609569162</v>
      </c>
      <c r="J329">
        <f t="shared" si="59"/>
        <v>-13.608942053606077</v>
      </c>
      <c r="K329">
        <f t="shared" ref="K329:K364" si="60">AVERAGE(H329:J329)</f>
        <v>-6.3942275888756228</v>
      </c>
      <c r="L329" t="s">
        <v>77</v>
      </c>
      <c r="M329" t="s">
        <v>98</v>
      </c>
    </row>
    <row r="330" spans="1:13" x14ac:dyDescent="0.3">
      <c r="A330" t="s">
        <v>99</v>
      </c>
      <c r="B330" t="s">
        <v>100</v>
      </c>
      <c r="C330">
        <v>1</v>
      </c>
      <c r="D330">
        <f t="shared" si="40"/>
        <v>10</v>
      </c>
      <c r="E330">
        <v>106.01730999999999</v>
      </c>
      <c r="F330">
        <v>109.46904000000001</v>
      </c>
      <c r="G330">
        <v>118.53095</v>
      </c>
      <c r="H330">
        <f>(E330/$E$330-1)*100</f>
        <v>0</v>
      </c>
      <c r="I330">
        <f>(F330/$F$330-1)*100</f>
        <v>0</v>
      </c>
      <c r="J330">
        <f>(G330/$G$330-1)*100</f>
        <v>0</v>
      </c>
      <c r="K330">
        <f t="shared" si="60"/>
        <v>0</v>
      </c>
      <c r="L330" t="s">
        <v>99</v>
      </c>
      <c r="M330" t="s">
        <v>100</v>
      </c>
    </row>
    <row r="331" spans="1:13" x14ac:dyDescent="0.3">
      <c r="A331" t="s">
        <v>99</v>
      </c>
      <c r="B331" t="s">
        <v>100</v>
      </c>
      <c r="C331">
        <v>10</v>
      </c>
      <c r="D331">
        <f t="shared" si="40"/>
        <v>100</v>
      </c>
      <c r="E331">
        <v>131.11096000000001</v>
      </c>
      <c r="F331">
        <v>122.30567000000001</v>
      </c>
      <c r="G331">
        <v>136.36364</v>
      </c>
      <c r="H331">
        <f t="shared" ref="H331:H342" si="61">(E331/$E$330-1)*100</f>
        <v>23.669389461022927</v>
      </c>
      <c r="I331">
        <f t="shared" ref="I331:I342" si="62">(F331/$F$330-1)*100</f>
        <v>11.726265252714363</v>
      </c>
      <c r="J331">
        <f t="shared" ref="J331:J342" si="63">(G331/$G$330-1)*100</f>
        <v>15.044754133835925</v>
      </c>
      <c r="K331">
        <f t="shared" si="60"/>
        <v>16.813469615857738</v>
      </c>
      <c r="L331" t="s">
        <v>99</v>
      </c>
      <c r="M331" t="s">
        <v>100</v>
      </c>
    </row>
    <row r="332" spans="1:13" x14ac:dyDescent="0.3">
      <c r="A332" t="s">
        <v>99</v>
      </c>
      <c r="B332" t="s">
        <v>100</v>
      </c>
      <c r="C332">
        <v>20</v>
      </c>
      <c r="D332">
        <f t="shared" si="40"/>
        <v>200</v>
      </c>
      <c r="E332">
        <v>149.102</v>
      </c>
      <c r="F332">
        <v>143.73989</v>
      </c>
      <c r="G332">
        <v>147.98928000000001</v>
      </c>
      <c r="H332">
        <f t="shared" si="61"/>
        <v>40.63929748830639</v>
      </c>
      <c r="I332">
        <f t="shared" si="62"/>
        <v>31.30643148053549</v>
      </c>
      <c r="J332">
        <f t="shared" si="63"/>
        <v>24.852859105575376</v>
      </c>
      <c r="K332">
        <f t="shared" si="60"/>
        <v>32.266196024805751</v>
      </c>
      <c r="L332" t="s">
        <v>99</v>
      </c>
      <c r="M332" t="s">
        <v>100</v>
      </c>
    </row>
    <row r="333" spans="1:13" x14ac:dyDescent="0.3">
      <c r="A333" t="s">
        <v>99</v>
      </c>
      <c r="B333" t="s">
        <v>100</v>
      </c>
      <c r="C333">
        <v>30</v>
      </c>
      <c r="D333">
        <f t="shared" si="40"/>
        <v>300</v>
      </c>
      <c r="E333">
        <v>154.8126</v>
      </c>
      <c r="F333">
        <v>180.44938999999999</v>
      </c>
      <c r="G333">
        <v>186.52986000000001</v>
      </c>
      <c r="H333">
        <f t="shared" si="61"/>
        <v>46.025776356710054</v>
      </c>
      <c r="I333">
        <f t="shared" si="62"/>
        <v>64.840570448046293</v>
      </c>
      <c r="J333">
        <f t="shared" si="63"/>
        <v>57.368062940523146</v>
      </c>
      <c r="K333">
        <f t="shared" si="60"/>
        <v>56.078136581759829</v>
      </c>
      <c r="L333" t="s">
        <v>99</v>
      </c>
      <c r="M333" t="s">
        <v>100</v>
      </c>
    </row>
    <row r="334" spans="1:13" x14ac:dyDescent="0.3">
      <c r="A334" t="s">
        <v>99</v>
      </c>
      <c r="B334" t="s">
        <v>100</v>
      </c>
      <c r="C334">
        <v>40</v>
      </c>
      <c r="D334">
        <f t="shared" si="40"/>
        <v>400</v>
      </c>
      <c r="E334">
        <v>142.00453999999999</v>
      </c>
      <c r="F334">
        <v>199.3792</v>
      </c>
      <c r="G334">
        <v>207.30462</v>
      </c>
      <c r="H334">
        <f t="shared" si="61"/>
        <v>33.944673751861828</v>
      </c>
      <c r="I334">
        <f t="shared" si="62"/>
        <v>82.132957409693176</v>
      </c>
      <c r="J334">
        <f t="shared" si="63"/>
        <v>74.894928286662662</v>
      </c>
      <c r="K334">
        <f t="shared" si="60"/>
        <v>63.657519816072558</v>
      </c>
      <c r="L334" t="s">
        <v>99</v>
      </c>
      <c r="M334" t="s">
        <v>100</v>
      </c>
    </row>
    <row r="335" spans="1:13" x14ac:dyDescent="0.3">
      <c r="A335" t="s">
        <v>99</v>
      </c>
      <c r="B335" t="s">
        <v>100</v>
      </c>
      <c r="C335">
        <v>50</v>
      </c>
      <c r="D335">
        <f t="shared" si="40"/>
        <v>500</v>
      </c>
      <c r="E335">
        <v>156.40591000000001</v>
      </c>
      <c r="F335">
        <v>218.56028000000001</v>
      </c>
      <c r="G335">
        <v>214.55315999999999</v>
      </c>
      <c r="H335">
        <f t="shared" si="61"/>
        <v>47.528653575534044</v>
      </c>
      <c r="I335">
        <f t="shared" si="62"/>
        <v>99.654879589699519</v>
      </c>
      <c r="J335">
        <f t="shared" si="63"/>
        <v>81.010242472535637</v>
      </c>
      <c r="K335">
        <f t="shared" si="60"/>
        <v>76.064591879256398</v>
      </c>
      <c r="L335" t="s">
        <v>99</v>
      </c>
      <c r="M335" t="s">
        <v>100</v>
      </c>
    </row>
    <row r="336" spans="1:13" x14ac:dyDescent="0.3">
      <c r="A336" t="s">
        <v>99</v>
      </c>
      <c r="B336" t="s">
        <v>100</v>
      </c>
      <c r="C336">
        <v>60</v>
      </c>
      <c r="D336">
        <f t="shared" si="40"/>
        <v>600</v>
      </c>
      <c r="E336">
        <v>131.11096000000001</v>
      </c>
      <c r="F336">
        <v>206.10516000000001</v>
      </c>
      <c r="G336">
        <v>232.84088</v>
      </c>
      <c r="H336">
        <f t="shared" si="61"/>
        <v>23.669389461022927</v>
      </c>
      <c r="I336">
        <f t="shared" si="62"/>
        <v>88.27712383336879</v>
      </c>
      <c r="J336">
        <f t="shared" si="63"/>
        <v>96.438887902273621</v>
      </c>
      <c r="K336">
        <f t="shared" si="60"/>
        <v>69.461800398888442</v>
      </c>
      <c r="L336" t="s">
        <v>99</v>
      </c>
      <c r="M336" t="s">
        <v>100</v>
      </c>
    </row>
    <row r="337" spans="1:13" x14ac:dyDescent="0.3">
      <c r="A337" t="s">
        <v>99</v>
      </c>
      <c r="B337" t="s">
        <v>100</v>
      </c>
      <c r="C337">
        <v>80</v>
      </c>
      <c r="D337">
        <f t="shared" si="40"/>
        <v>800</v>
      </c>
      <c r="E337">
        <v>98.333219999999997</v>
      </c>
      <c r="F337">
        <v>154.8126</v>
      </c>
      <c r="G337">
        <v>180.44938999999999</v>
      </c>
      <c r="H337">
        <f t="shared" si="61"/>
        <v>-7.2479579042328046</v>
      </c>
      <c r="I337">
        <f t="shared" si="62"/>
        <v>41.421355298265141</v>
      </c>
      <c r="J337">
        <f t="shared" si="63"/>
        <v>52.238204452086137</v>
      </c>
      <c r="K337">
        <f t="shared" si="60"/>
        <v>28.803867282039491</v>
      </c>
      <c r="L337" t="s">
        <v>99</v>
      </c>
      <c r="M337" t="s">
        <v>100</v>
      </c>
    </row>
    <row r="338" spans="1:13" x14ac:dyDescent="0.3">
      <c r="A338" t="s">
        <v>99</v>
      </c>
      <c r="B338" t="s">
        <v>100</v>
      </c>
      <c r="C338">
        <v>100</v>
      </c>
      <c r="D338">
        <f t="shared" si="40"/>
        <v>1000</v>
      </c>
      <c r="E338">
        <v>78.202960000000004</v>
      </c>
      <c r="F338">
        <v>123.64973000000001</v>
      </c>
      <c r="G338">
        <v>147.98928000000001</v>
      </c>
      <c r="H338">
        <f t="shared" si="61"/>
        <v>-26.235668496022015</v>
      </c>
      <c r="I338">
        <f t="shared" si="62"/>
        <v>12.954064455118996</v>
      </c>
      <c r="J338">
        <f t="shared" si="63"/>
        <v>24.852859105575376</v>
      </c>
      <c r="K338">
        <f t="shared" si="60"/>
        <v>3.8570850215574524</v>
      </c>
      <c r="L338" t="s">
        <v>99</v>
      </c>
      <c r="M338" t="s">
        <v>100</v>
      </c>
    </row>
    <row r="339" spans="1:13" x14ac:dyDescent="0.3">
      <c r="A339" t="s">
        <v>99</v>
      </c>
      <c r="B339" t="s">
        <v>100</v>
      </c>
      <c r="C339">
        <v>120</v>
      </c>
      <c r="D339">
        <f t="shared" si="40"/>
        <v>1200</v>
      </c>
      <c r="E339">
        <v>53.008650000000003</v>
      </c>
      <c r="F339">
        <v>78.202960000000004</v>
      </c>
      <c r="G339">
        <v>102.8519</v>
      </c>
      <c r="H339">
        <f t="shared" si="61"/>
        <v>-50.000004716210952</v>
      </c>
      <c r="I339">
        <f t="shared" si="62"/>
        <v>-28.561573208278801</v>
      </c>
      <c r="J339">
        <f t="shared" si="63"/>
        <v>-13.227810964140597</v>
      </c>
      <c r="K339">
        <f t="shared" si="60"/>
        <v>-30.596462962876785</v>
      </c>
      <c r="L339" t="s">
        <v>99</v>
      </c>
      <c r="M339" t="s">
        <v>100</v>
      </c>
    </row>
    <row r="340" spans="1:13" x14ac:dyDescent="0.3">
      <c r="A340" t="s">
        <v>99</v>
      </c>
      <c r="B340" t="s">
        <v>100</v>
      </c>
      <c r="C340">
        <v>140</v>
      </c>
      <c r="D340">
        <f t="shared" si="40"/>
        <v>1400</v>
      </c>
      <c r="E340">
        <v>60.983669999999996</v>
      </c>
      <c r="F340">
        <v>58.21022</v>
      </c>
      <c r="G340">
        <v>90.909090000000006</v>
      </c>
      <c r="H340">
        <f t="shared" si="61"/>
        <v>-42.477629360714772</v>
      </c>
      <c r="I340">
        <f t="shared" si="62"/>
        <v>-46.824947035253075</v>
      </c>
      <c r="J340">
        <f t="shared" si="63"/>
        <v>-23.303500056314409</v>
      </c>
      <c r="K340">
        <f t="shared" si="60"/>
        <v>-37.535358817427415</v>
      </c>
      <c r="L340" t="s">
        <v>99</v>
      </c>
      <c r="M340" t="s">
        <v>100</v>
      </c>
    </row>
    <row r="341" spans="1:13" x14ac:dyDescent="0.3">
      <c r="A341" t="s">
        <v>99</v>
      </c>
      <c r="B341" t="s">
        <v>100</v>
      </c>
      <c r="C341">
        <v>160</v>
      </c>
      <c r="D341">
        <f t="shared" si="40"/>
        <v>1600</v>
      </c>
      <c r="E341">
        <v>53.008650000000003</v>
      </c>
      <c r="F341">
        <v>58.21022</v>
      </c>
      <c r="G341">
        <v>90.909090000000006</v>
      </c>
      <c r="H341">
        <f t="shared" si="61"/>
        <v>-50.000004716210952</v>
      </c>
      <c r="I341">
        <f t="shared" si="62"/>
        <v>-46.824947035253075</v>
      </c>
      <c r="J341">
        <f t="shared" si="63"/>
        <v>-23.303500056314409</v>
      </c>
      <c r="K341">
        <f t="shared" si="60"/>
        <v>-40.04281726925948</v>
      </c>
      <c r="L341" t="s">
        <v>99</v>
      </c>
      <c r="M341" t="s">
        <v>100</v>
      </c>
    </row>
    <row r="342" spans="1:13" x14ac:dyDescent="0.3">
      <c r="A342" t="s">
        <v>99</v>
      </c>
      <c r="B342" t="s">
        <v>100</v>
      </c>
      <c r="C342">
        <v>180</v>
      </c>
      <c r="D342">
        <f t="shared" si="40"/>
        <v>1800</v>
      </c>
      <c r="E342">
        <v>32.777740000000001</v>
      </c>
      <c r="F342">
        <v>64.282430000000005</v>
      </c>
      <c r="G342">
        <v>89.995410000000007</v>
      </c>
      <c r="H342">
        <f t="shared" si="61"/>
        <v>-69.082652634744264</v>
      </c>
      <c r="I342">
        <f t="shared" si="62"/>
        <v>-41.277981427442867</v>
      </c>
      <c r="J342">
        <f t="shared" si="63"/>
        <v>-24.074336702776776</v>
      </c>
      <c r="K342">
        <f t="shared" si="60"/>
        <v>-44.811656921654638</v>
      </c>
      <c r="L342" t="s">
        <v>99</v>
      </c>
      <c r="M342" t="s">
        <v>100</v>
      </c>
    </row>
    <row r="343" spans="1:13" x14ac:dyDescent="0.3">
      <c r="A343" t="s">
        <v>101</v>
      </c>
      <c r="B343" t="s">
        <v>102</v>
      </c>
      <c r="C343">
        <v>1</v>
      </c>
      <c r="D343">
        <f t="shared" si="40"/>
        <v>10</v>
      </c>
      <c r="E343">
        <v>141.42135999999999</v>
      </c>
      <c r="F343">
        <v>106.01730999999999</v>
      </c>
      <c r="G343">
        <v>154.54544999999999</v>
      </c>
      <c r="H343">
        <f>(E343/$E$343-1)*100</f>
        <v>0</v>
      </c>
      <c r="I343">
        <f>(F343/$F$343-1)*100</f>
        <v>0</v>
      </c>
      <c r="J343">
        <f>(G343/$G$343-1)*100</f>
        <v>0</v>
      </c>
      <c r="K343">
        <f t="shared" si="60"/>
        <v>0</v>
      </c>
      <c r="L343" t="s">
        <v>90</v>
      </c>
      <c r="M343" t="s">
        <v>102</v>
      </c>
    </row>
    <row r="344" spans="1:13" x14ac:dyDescent="0.3">
      <c r="A344" t="s">
        <v>101</v>
      </c>
      <c r="B344" t="s">
        <v>102</v>
      </c>
      <c r="C344">
        <v>10</v>
      </c>
      <c r="D344">
        <f t="shared" si="40"/>
        <v>100</v>
      </c>
      <c r="E344">
        <v>122.30567000000001</v>
      </c>
      <c r="F344">
        <v>118.18182</v>
      </c>
      <c r="G344">
        <v>154.8126</v>
      </c>
      <c r="H344">
        <f t="shared" ref="H344:H363" si="64">(E344/$E$343-1)*100</f>
        <v>-13.516833666427752</v>
      </c>
      <c r="I344">
        <f t="shared" ref="I344:I363" si="65">(F344/$F$343-1)*100</f>
        <v>11.47407909142386</v>
      </c>
      <c r="J344">
        <f t="shared" ref="J344:J363" si="66">(G344/$G$343-1)*100</f>
        <v>0.17286176979005585</v>
      </c>
      <c r="K344">
        <f t="shared" si="60"/>
        <v>-0.62329760173794535</v>
      </c>
      <c r="L344" t="s">
        <v>90</v>
      </c>
      <c r="M344" t="s">
        <v>102</v>
      </c>
    </row>
    <row r="345" spans="1:13" x14ac:dyDescent="0.3">
      <c r="A345" t="s">
        <v>101</v>
      </c>
      <c r="B345" t="s">
        <v>102</v>
      </c>
      <c r="C345">
        <v>20</v>
      </c>
      <c r="D345">
        <f t="shared" si="40"/>
        <v>200</v>
      </c>
      <c r="E345">
        <v>102.8519</v>
      </c>
      <c r="F345">
        <v>93.596639999999994</v>
      </c>
      <c r="G345">
        <v>163.63636</v>
      </c>
      <c r="H345">
        <f t="shared" si="64"/>
        <v>-27.272725987078605</v>
      </c>
      <c r="I345">
        <f t="shared" si="65"/>
        <v>-11.715700011630181</v>
      </c>
      <c r="J345">
        <f t="shared" si="66"/>
        <v>5.8823537024221828</v>
      </c>
      <c r="K345">
        <f t="shared" si="60"/>
        <v>-11.035357432095532</v>
      </c>
      <c r="L345" t="s">
        <v>90</v>
      </c>
      <c r="M345" t="s">
        <v>102</v>
      </c>
    </row>
    <row r="346" spans="1:13" x14ac:dyDescent="0.3">
      <c r="A346" t="s">
        <v>101</v>
      </c>
      <c r="B346" t="s">
        <v>102</v>
      </c>
      <c r="C346">
        <v>30</v>
      </c>
      <c r="D346">
        <f t="shared" si="40"/>
        <v>300</v>
      </c>
      <c r="E346">
        <v>122.30567000000001</v>
      </c>
      <c r="F346">
        <v>101.63945</v>
      </c>
      <c r="G346">
        <v>172.96634</v>
      </c>
      <c r="H346">
        <f t="shared" si="64"/>
        <v>-13.516833666427752</v>
      </c>
      <c r="I346">
        <f t="shared" si="65"/>
        <v>-4.1293822678579506</v>
      </c>
      <c r="J346">
        <f t="shared" si="66"/>
        <v>11.919399762335292</v>
      </c>
      <c r="K346">
        <f t="shared" si="60"/>
        <v>-1.9089387239834703</v>
      </c>
      <c r="L346" t="s">
        <v>90</v>
      </c>
      <c r="M346" t="s">
        <v>102</v>
      </c>
    </row>
    <row r="347" spans="1:13" x14ac:dyDescent="0.3">
      <c r="A347" t="s">
        <v>101</v>
      </c>
      <c r="B347" t="s">
        <v>102</v>
      </c>
      <c r="C347">
        <v>40</v>
      </c>
      <c r="D347">
        <f t="shared" si="40"/>
        <v>400</v>
      </c>
      <c r="E347">
        <v>109.46904000000001</v>
      </c>
      <c r="F347">
        <v>118.18182</v>
      </c>
      <c r="G347">
        <v>181.81818000000001</v>
      </c>
      <c r="H347">
        <f t="shared" si="64"/>
        <v>-22.593701545509106</v>
      </c>
      <c r="I347">
        <f t="shared" si="65"/>
        <v>11.47407909142386</v>
      </c>
      <c r="J347">
        <f t="shared" si="66"/>
        <v>17.647061107266527</v>
      </c>
      <c r="K347">
        <f t="shared" si="60"/>
        <v>2.1758128843937605</v>
      </c>
      <c r="L347" t="s">
        <v>90</v>
      </c>
      <c r="M347" t="s">
        <v>102</v>
      </c>
    </row>
    <row r="348" spans="1:13" x14ac:dyDescent="0.3">
      <c r="A348" t="s">
        <v>101</v>
      </c>
      <c r="B348" t="s">
        <v>102</v>
      </c>
      <c r="C348">
        <v>50</v>
      </c>
      <c r="D348">
        <f t="shared" si="40"/>
        <v>500</v>
      </c>
      <c r="E348">
        <v>116.42044</v>
      </c>
      <c r="F348">
        <v>130.16201000000001</v>
      </c>
      <c r="G348">
        <v>190.90908999999999</v>
      </c>
      <c r="H348">
        <f t="shared" si="64"/>
        <v>-17.678319597548764</v>
      </c>
      <c r="I348">
        <f t="shared" si="65"/>
        <v>22.77429978179979</v>
      </c>
      <c r="J348">
        <f t="shared" si="66"/>
        <v>23.529414809688664</v>
      </c>
      <c r="K348">
        <f t="shared" si="60"/>
        <v>9.5417983313132293</v>
      </c>
      <c r="L348" t="s">
        <v>90</v>
      </c>
      <c r="M348" t="s">
        <v>102</v>
      </c>
    </row>
    <row r="349" spans="1:13" x14ac:dyDescent="0.3">
      <c r="A349" t="s">
        <v>101</v>
      </c>
      <c r="B349" t="s">
        <v>102</v>
      </c>
      <c r="C349">
        <v>60</v>
      </c>
      <c r="D349">
        <f t="shared" si="40"/>
        <v>600</v>
      </c>
      <c r="E349">
        <v>142.00453999999999</v>
      </c>
      <c r="F349">
        <v>146.86813000000001</v>
      </c>
      <c r="G349">
        <v>218.18181999999999</v>
      </c>
      <c r="H349">
        <f t="shared" si="64"/>
        <v>0.41237052168074939</v>
      </c>
      <c r="I349">
        <f t="shared" si="65"/>
        <v>38.532217050215678</v>
      </c>
      <c r="J349">
        <f t="shared" si="66"/>
        <v>41.17647591695517</v>
      </c>
      <c r="K349">
        <f t="shared" si="60"/>
        <v>26.707021162950536</v>
      </c>
      <c r="L349" t="s">
        <v>90</v>
      </c>
      <c r="M349" t="s">
        <v>102</v>
      </c>
    </row>
    <row r="350" spans="1:13" x14ac:dyDescent="0.3">
      <c r="A350" t="s">
        <v>101</v>
      </c>
      <c r="B350" t="s">
        <v>102</v>
      </c>
      <c r="C350">
        <v>80</v>
      </c>
      <c r="D350">
        <f t="shared" si="40"/>
        <v>800</v>
      </c>
      <c r="E350">
        <v>169.10068000000001</v>
      </c>
      <c r="F350">
        <v>167.13433000000001</v>
      </c>
      <c r="G350">
        <v>281.81817999999998</v>
      </c>
      <c r="H350">
        <f t="shared" si="64"/>
        <v>19.572234349888884</v>
      </c>
      <c r="I350">
        <f t="shared" si="65"/>
        <v>57.648151985746487</v>
      </c>
      <c r="J350">
        <f t="shared" si="66"/>
        <v>82.352945363321922</v>
      </c>
      <c r="K350">
        <f t="shared" si="60"/>
        <v>53.191110566319104</v>
      </c>
      <c r="L350" t="s">
        <v>90</v>
      </c>
      <c r="M350" t="s">
        <v>102</v>
      </c>
    </row>
    <row r="351" spans="1:13" x14ac:dyDescent="0.3">
      <c r="A351" t="s">
        <v>101</v>
      </c>
      <c r="B351" t="s">
        <v>102</v>
      </c>
      <c r="C351">
        <v>100</v>
      </c>
      <c r="D351">
        <f t="shared" si="40"/>
        <v>1000</v>
      </c>
      <c r="E351">
        <v>194.55394999999999</v>
      </c>
      <c r="F351">
        <v>159.02596</v>
      </c>
      <c r="G351">
        <v>281.81817999999998</v>
      </c>
      <c r="H351">
        <f t="shared" si="64"/>
        <v>37.570413691397107</v>
      </c>
      <c r="I351">
        <f t="shared" si="65"/>
        <v>49.999995283789048</v>
      </c>
      <c r="J351">
        <f t="shared" si="66"/>
        <v>82.352945363321922</v>
      </c>
      <c r="K351">
        <f t="shared" si="60"/>
        <v>56.641118112836033</v>
      </c>
      <c r="L351" t="s">
        <v>90</v>
      </c>
      <c r="M351" t="s">
        <v>102</v>
      </c>
    </row>
    <row r="352" spans="1:13" x14ac:dyDescent="0.3">
      <c r="A352" t="s">
        <v>101</v>
      </c>
      <c r="B352" t="s">
        <v>102</v>
      </c>
      <c r="C352">
        <v>120</v>
      </c>
      <c r="D352">
        <f t="shared" si="40"/>
        <v>1200</v>
      </c>
      <c r="E352">
        <v>187.41389000000001</v>
      </c>
      <c r="F352">
        <v>154.54544999999999</v>
      </c>
      <c r="G352">
        <v>273.33265999999998</v>
      </c>
      <c r="H352">
        <f t="shared" si="64"/>
        <v>32.521628981647474</v>
      </c>
      <c r="I352">
        <f t="shared" si="65"/>
        <v>45.773789204800622</v>
      </c>
      <c r="J352">
        <f t="shared" si="66"/>
        <v>76.862314613597491</v>
      </c>
      <c r="K352">
        <f t="shared" si="60"/>
        <v>51.719244266681869</v>
      </c>
      <c r="L352" t="s">
        <v>90</v>
      </c>
      <c r="M352" t="s">
        <v>102</v>
      </c>
    </row>
    <row r="353" spans="1:13" x14ac:dyDescent="0.3">
      <c r="A353" t="s">
        <v>101</v>
      </c>
      <c r="B353" t="s">
        <v>102</v>
      </c>
      <c r="C353">
        <v>140</v>
      </c>
      <c r="D353">
        <f t="shared" si="40"/>
        <v>1400</v>
      </c>
      <c r="E353">
        <v>225.8135</v>
      </c>
      <c r="F353">
        <v>134.22566</v>
      </c>
      <c r="G353">
        <v>292.18470000000002</v>
      </c>
      <c r="H353">
        <f t="shared" si="64"/>
        <v>59.674252885137015</v>
      </c>
      <c r="I353">
        <f t="shared" si="65"/>
        <v>26.607305920137026</v>
      </c>
      <c r="J353">
        <f t="shared" si="66"/>
        <v>89.060693795902779</v>
      </c>
      <c r="K353">
        <f t="shared" si="60"/>
        <v>58.447417533725606</v>
      </c>
      <c r="L353" t="s">
        <v>90</v>
      </c>
      <c r="M353" t="s">
        <v>102</v>
      </c>
    </row>
    <row r="354" spans="1:13" x14ac:dyDescent="0.3">
      <c r="A354" t="s">
        <v>101</v>
      </c>
      <c r="B354" t="s">
        <v>102</v>
      </c>
      <c r="C354">
        <v>160</v>
      </c>
      <c r="D354">
        <f t="shared" si="40"/>
        <v>1600</v>
      </c>
      <c r="E354">
        <v>214.55315999999999</v>
      </c>
      <c r="F354">
        <v>101.63945</v>
      </c>
      <c r="G354">
        <v>246.96504999999999</v>
      </c>
      <c r="H354">
        <f t="shared" si="64"/>
        <v>51.711990324516741</v>
      </c>
      <c r="I354">
        <f t="shared" si="65"/>
        <v>-4.1293822678579506</v>
      </c>
      <c r="J354">
        <f t="shared" si="66"/>
        <v>59.80091940590939</v>
      </c>
      <c r="K354">
        <f t="shared" si="60"/>
        <v>35.794509154189392</v>
      </c>
      <c r="L354" t="s">
        <v>90</v>
      </c>
      <c r="M354" t="s">
        <v>102</v>
      </c>
    </row>
    <row r="355" spans="1:13" x14ac:dyDescent="0.3">
      <c r="A355" t="s">
        <v>101</v>
      </c>
      <c r="B355" t="s">
        <v>102</v>
      </c>
      <c r="C355">
        <v>180</v>
      </c>
      <c r="D355">
        <f t="shared" si="40"/>
        <v>1800</v>
      </c>
      <c r="E355">
        <v>143.73989</v>
      </c>
      <c r="F355">
        <v>81.31156</v>
      </c>
      <c r="G355">
        <v>182.72501</v>
      </c>
      <c r="H355">
        <f t="shared" si="64"/>
        <v>1.6394482417648959</v>
      </c>
      <c r="I355">
        <f t="shared" si="65"/>
        <v>-23.303505814286364</v>
      </c>
      <c r="J355">
        <f t="shared" si="66"/>
        <v>18.233833477465701</v>
      </c>
      <c r="K355">
        <f t="shared" si="60"/>
        <v>-1.1434080316852555</v>
      </c>
      <c r="L355" t="s">
        <v>90</v>
      </c>
      <c r="M355" t="s">
        <v>102</v>
      </c>
    </row>
    <row r="356" spans="1:13" x14ac:dyDescent="0.3">
      <c r="A356" t="s">
        <v>101</v>
      </c>
      <c r="B356" t="s">
        <v>102</v>
      </c>
      <c r="C356">
        <v>200</v>
      </c>
      <c r="D356">
        <f t="shared" si="40"/>
        <v>2000</v>
      </c>
      <c r="E356">
        <v>110.96869</v>
      </c>
      <c r="F356">
        <v>65.555480000000003</v>
      </c>
      <c r="G356">
        <v>145.73836</v>
      </c>
      <c r="H356">
        <f t="shared" si="64"/>
        <v>-21.533288889316292</v>
      </c>
      <c r="I356">
        <f t="shared" si="65"/>
        <v>-38.165305269488535</v>
      </c>
      <c r="J356">
        <f t="shared" si="66"/>
        <v>-5.6987054617266271</v>
      </c>
      <c r="K356">
        <f t="shared" si="60"/>
        <v>-21.799099873510485</v>
      </c>
      <c r="L356" t="s">
        <v>90</v>
      </c>
      <c r="M356" t="s">
        <v>102</v>
      </c>
    </row>
    <row r="357" spans="1:13" x14ac:dyDescent="0.3">
      <c r="A357" t="s">
        <v>101</v>
      </c>
      <c r="B357" t="s">
        <v>102</v>
      </c>
      <c r="C357">
        <v>220</v>
      </c>
      <c r="D357">
        <f t="shared" si="40"/>
        <v>2200</v>
      </c>
      <c r="E357">
        <v>58.21022</v>
      </c>
      <c r="F357">
        <v>73.29325</v>
      </c>
      <c r="G357">
        <v>182.72501</v>
      </c>
      <c r="H357">
        <f t="shared" si="64"/>
        <v>-58.839159798774389</v>
      </c>
      <c r="I357">
        <f t="shared" si="65"/>
        <v>-30.866714124325544</v>
      </c>
      <c r="J357">
        <f t="shared" si="66"/>
        <v>18.233833477465701</v>
      </c>
      <c r="K357">
        <f t="shared" si="60"/>
        <v>-23.82401348187808</v>
      </c>
      <c r="L357" t="s">
        <v>90</v>
      </c>
      <c r="M357" t="s">
        <v>102</v>
      </c>
    </row>
    <row r="358" spans="1:13" x14ac:dyDescent="0.3">
      <c r="A358" t="s">
        <v>101</v>
      </c>
      <c r="B358" t="s">
        <v>102</v>
      </c>
      <c r="C358">
        <v>240</v>
      </c>
      <c r="D358">
        <f t="shared" si="40"/>
        <v>2400</v>
      </c>
      <c r="E358">
        <v>69.234300000000005</v>
      </c>
      <c r="F358">
        <v>73.29325</v>
      </c>
      <c r="G358">
        <v>136.66632999999999</v>
      </c>
      <c r="H358">
        <f t="shared" si="64"/>
        <v>-51.043958281832388</v>
      </c>
      <c r="I358">
        <f t="shared" si="65"/>
        <v>-30.866714124325544</v>
      </c>
      <c r="J358">
        <f t="shared" si="66"/>
        <v>-11.568842693201253</v>
      </c>
      <c r="K358">
        <f t="shared" si="60"/>
        <v>-31.159838366453059</v>
      </c>
      <c r="L358" t="s">
        <v>90</v>
      </c>
      <c r="M358" t="s">
        <v>102</v>
      </c>
    </row>
    <row r="359" spans="1:13" x14ac:dyDescent="0.3">
      <c r="A359" t="s">
        <v>101</v>
      </c>
      <c r="B359" t="s">
        <v>102</v>
      </c>
      <c r="C359">
        <v>260</v>
      </c>
      <c r="D359">
        <f t="shared" si="40"/>
        <v>2600</v>
      </c>
      <c r="E359">
        <v>78.202960000000004</v>
      </c>
      <c r="F359">
        <v>81.31156</v>
      </c>
      <c r="G359">
        <v>154.8126</v>
      </c>
      <c r="H359">
        <f t="shared" si="64"/>
        <v>-44.702158146407299</v>
      </c>
      <c r="I359">
        <f t="shared" si="65"/>
        <v>-23.303505814286364</v>
      </c>
      <c r="J359">
        <f t="shared" si="66"/>
        <v>0.17286176979005585</v>
      </c>
      <c r="K359">
        <f t="shared" si="60"/>
        <v>-22.610934063634534</v>
      </c>
      <c r="L359" t="s">
        <v>90</v>
      </c>
      <c r="M359" t="s">
        <v>102</v>
      </c>
    </row>
    <row r="360" spans="1:13" x14ac:dyDescent="0.3">
      <c r="A360" t="s">
        <v>101</v>
      </c>
      <c r="B360" t="s">
        <v>102</v>
      </c>
      <c r="C360">
        <v>280</v>
      </c>
      <c r="D360">
        <f t="shared" si="40"/>
        <v>2800</v>
      </c>
      <c r="E360">
        <v>71.002269999999996</v>
      </c>
      <c r="F360">
        <v>81.31156</v>
      </c>
      <c r="G360">
        <v>155.6113</v>
      </c>
      <c r="H360">
        <f t="shared" si="64"/>
        <v>-49.793814739159629</v>
      </c>
      <c r="I360">
        <f t="shared" si="65"/>
        <v>-23.303505814286364</v>
      </c>
      <c r="J360">
        <f t="shared" si="66"/>
        <v>0.68966766734317453</v>
      </c>
      <c r="K360">
        <f t="shared" si="60"/>
        <v>-24.135884295367607</v>
      </c>
      <c r="L360" t="s">
        <v>90</v>
      </c>
      <c r="M360" t="s">
        <v>102</v>
      </c>
    </row>
    <row r="361" spans="1:13" x14ac:dyDescent="0.3">
      <c r="A361" t="s">
        <v>101</v>
      </c>
      <c r="B361" t="s">
        <v>102</v>
      </c>
      <c r="C361">
        <v>300</v>
      </c>
      <c r="D361">
        <f t="shared" si="40"/>
        <v>3000</v>
      </c>
      <c r="E361">
        <v>85.763459999999995</v>
      </c>
      <c r="F361">
        <v>85.763459999999995</v>
      </c>
      <c r="G361">
        <v>146.5865</v>
      </c>
      <c r="H361">
        <f t="shared" si="64"/>
        <v>-39.35607746948552</v>
      </c>
      <c r="I361">
        <f t="shared" si="65"/>
        <v>-19.10428589444497</v>
      </c>
      <c r="J361">
        <f t="shared" si="66"/>
        <v>-5.1499089749973193</v>
      </c>
      <c r="K361">
        <f t="shared" si="60"/>
        <v>-21.203424112975934</v>
      </c>
      <c r="L361" t="s">
        <v>90</v>
      </c>
      <c r="M361" t="s">
        <v>102</v>
      </c>
    </row>
    <row r="362" spans="1:13" x14ac:dyDescent="0.3">
      <c r="A362" t="s">
        <v>101</v>
      </c>
      <c r="B362" t="s">
        <v>102</v>
      </c>
      <c r="C362">
        <v>320</v>
      </c>
      <c r="D362">
        <f t="shared" si="40"/>
        <v>3200</v>
      </c>
      <c r="E362">
        <v>101.63945</v>
      </c>
      <c r="F362">
        <v>69.234300000000005</v>
      </c>
      <c r="G362">
        <v>118.18182</v>
      </c>
      <c r="H362">
        <f t="shared" si="64"/>
        <v>-28.130057581117875</v>
      </c>
      <c r="I362">
        <f t="shared" si="65"/>
        <v>-34.695287024354791</v>
      </c>
      <c r="J362">
        <f t="shared" si="66"/>
        <v>-23.529408339100232</v>
      </c>
      <c r="K362">
        <f t="shared" si="60"/>
        <v>-28.784917648190966</v>
      </c>
      <c r="L362" t="s">
        <v>90</v>
      </c>
      <c r="M362" t="s">
        <v>102</v>
      </c>
    </row>
    <row r="363" spans="1:13" x14ac:dyDescent="0.3">
      <c r="A363" t="s">
        <v>101</v>
      </c>
      <c r="B363" t="s">
        <v>102</v>
      </c>
      <c r="C363">
        <v>340</v>
      </c>
      <c r="D363">
        <f t="shared" si="40"/>
        <v>3400</v>
      </c>
      <c r="E363">
        <v>96.637690000000006</v>
      </c>
      <c r="F363">
        <v>81.31156</v>
      </c>
      <c r="G363">
        <v>136.66632999999999</v>
      </c>
      <c r="H363">
        <f t="shared" si="64"/>
        <v>-31.666835900885115</v>
      </c>
      <c r="I363">
        <f t="shared" si="65"/>
        <v>-23.303505814286364</v>
      </c>
      <c r="J363">
        <f t="shared" si="66"/>
        <v>-11.568842693201253</v>
      </c>
      <c r="K363">
        <f t="shared" si="60"/>
        <v>-22.179728136124243</v>
      </c>
      <c r="L363" t="s">
        <v>90</v>
      </c>
      <c r="M363" t="s">
        <v>102</v>
      </c>
    </row>
    <row r="364" spans="1:13" x14ac:dyDescent="0.3">
      <c r="A364" t="s">
        <v>103</v>
      </c>
      <c r="B364" t="s">
        <v>104</v>
      </c>
      <c r="C364">
        <v>1</v>
      </c>
      <c r="D364">
        <f t="shared" si="40"/>
        <v>10</v>
      </c>
      <c r="E364">
        <v>131.11096000000001</v>
      </c>
      <c r="F364">
        <v>154.8126</v>
      </c>
      <c r="G364">
        <v>145.45455000000001</v>
      </c>
      <c r="H364">
        <f>(E364/$E$364-1)*100</f>
        <v>0</v>
      </c>
      <c r="I364">
        <f>(F364/$F$364-1)*100</f>
        <v>0</v>
      </c>
      <c r="J364">
        <f>(G364/$G$364-1)*100</f>
        <v>0</v>
      </c>
      <c r="K364">
        <f t="shared" si="60"/>
        <v>0</v>
      </c>
      <c r="L364" t="s">
        <v>90</v>
      </c>
      <c r="M364" t="s">
        <v>104</v>
      </c>
    </row>
    <row r="365" spans="1:13" x14ac:dyDescent="0.3">
      <c r="A365" t="s">
        <v>103</v>
      </c>
      <c r="B365" t="s">
        <v>104</v>
      </c>
      <c r="C365">
        <v>10</v>
      </c>
      <c r="D365">
        <f t="shared" si="40"/>
        <v>100</v>
      </c>
      <c r="E365">
        <v>129.20608999999999</v>
      </c>
      <c r="F365">
        <v>135.14608000000001</v>
      </c>
      <c r="G365">
        <v>127.27273</v>
      </c>
      <c r="H365">
        <f t="shared" ref="H365:H384" si="67">(E365/$E$364-1)*100</f>
        <v>-1.4528686236452093</v>
      </c>
      <c r="I365">
        <f t="shared" ref="I365:I384" si="68">(F365/$F$364-1)*100</f>
        <v>-12.703436283609982</v>
      </c>
      <c r="J365">
        <f t="shared" ref="J365:J381" si="69">(G365/$G$364-1)*100</f>
        <v>-12.500000859374982</v>
      </c>
      <c r="K365">
        <f>AVERAGE(H365:J365)</f>
        <v>-8.8854352555433902</v>
      </c>
      <c r="L365" t="s">
        <v>90</v>
      </c>
      <c r="M365" t="s">
        <v>104</v>
      </c>
    </row>
    <row r="366" spans="1:13" x14ac:dyDescent="0.3">
      <c r="A366" t="s">
        <v>103</v>
      </c>
      <c r="B366" t="s">
        <v>104</v>
      </c>
      <c r="C366">
        <v>20</v>
      </c>
      <c r="D366">
        <f t="shared" si="40"/>
        <v>200</v>
      </c>
      <c r="E366">
        <v>143.73989</v>
      </c>
      <c r="F366">
        <v>154.27784</v>
      </c>
      <c r="G366">
        <v>90.909090000000006</v>
      </c>
      <c r="H366">
        <f t="shared" si="67"/>
        <v>9.6322458473341968</v>
      </c>
      <c r="I366">
        <f t="shared" si="68"/>
        <v>-0.34542408046890349</v>
      </c>
      <c r="J366">
        <f t="shared" si="69"/>
        <v>-37.500002578124928</v>
      </c>
      <c r="K366">
        <f>AVERAGE(H366:J366)</f>
        <v>-9.4043936037532117</v>
      </c>
      <c r="L366" t="s">
        <v>90</v>
      </c>
      <c r="M366" t="s">
        <v>104</v>
      </c>
    </row>
    <row r="367" spans="1:13" x14ac:dyDescent="0.3">
      <c r="A367" t="s">
        <v>103</v>
      </c>
      <c r="B367" t="s">
        <v>104</v>
      </c>
      <c r="C367">
        <v>30</v>
      </c>
      <c r="D367">
        <f t="shared" si="40"/>
        <v>300</v>
      </c>
      <c r="E367">
        <v>138.76669999999999</v>
      </c>
      <c r="F367">
        <v>135.14608000000001</v>
      </c>
      <c r="G367">
        <v>91.36251</v>
      </c>
      <c r="H367">
        <f t="shared" si="67"/>
        <v>5.8391304586588255</v>
      </c>
      <c r="I367">
        <f t="shared" si="68"/>
        <v>-12.703436283609982</v>
      </c>
      <c r="J367">
        <f t="shared" si="69"/>
        <v>-37.18827633786637</v>
      </c>
      <c r="K367">
        <f t="shared" ref="K367:K405" si="70">AVERAGE(H367:J367)</f>
        <v>-14.68419405427251</v>
      </c>
      <c r="L367" t="s">
        <v>90</v>
      </c>
      <c r="M367" t="s">
        <v>104</v>
      </c>
    </row>
    <row r="368" spans="1:13" x14ac:dyDescent="0.3">
      <c r="A368" t="s">
        <v>103</v>
      </c>
      <c r="B368" t="s">
        <v>104</v>
      </c>
      <c r="C368">
        <v>40</v>
      </c>
      <c r="D368">
        <f t="shared" si="40"/>
        <v>400</v>
      </c>
      <c r="E368">
        <v>136.36364</v>
      </c>
      <c r="F368">
        <v>147.98928000000001</v>
      </c>
      <c r="G368">
        <v>100</v>
      </c>
      <c r="H368">
        <f t="shared" si="67"/>
        <v>4.006285973346535</v>
      </c>
      <c r="I368">
        <f t="shared" si="68"/>
        <v>-4.4074707097484289</v>
      </c>
      <c r="J368">
        <f t="shared" si="69"/>
        <v>-31.250002148437439</v>
      </c>
      <c r="K368">
        <f t="shared" si="70"/>
        <v>-10.550395628279778</v>
      </c>
      <c r="L368" t="s">
        <v>90</v>
      </c>
      <c r="M368" t="s">
        <v>104</v>
      </c>
    </row>
    <row r="369" spans="1:13" x14ac:dyDescent="0.3">
      <c r="A369" t="s">
        <v>103</v>
      </c>
      <c r="B369" t="s">
        <v>104</v>
      </c>
      <c r="C369">
        <v>50</v>
      </c>
      <c r="D369">
        <f t="shared" si="40"/>
        <v>500</v>
      </c>
      <c r="E369">
        <v>136.36364</v>
      </c>
      <c r="F369">
        <v>141.42135999999999</v>
      </c>
      <c r="G369">
        <v>100</v>
      </c>
      <c r="H369">
        <f t="shared" si="67"/>
        <v>4.006285973346535</v>
      </c>
      <c r="I369">
        <f t="shared" si="68"/>
        <v>-8.6499677674814706</v>
      </c>
      <c r="J369">
        <f t="shared" si="69"/>
        <v>-31.250002148437439</v>
      </c>
      <c r="K369">
        <f t="shared" si="70"/>
        <v>-11.96456131419079</v>
      </c>
      <c r="L369" t="s">
        <v>90</v>
      </c>
      <c r="M369" t="s">
        <v>104</v>
      </c>
    </row>
    <row r="370" spans="1:13" x14ac:dyDescent="0.3">
      <c r="A370" t="s">
        <v>103</v>
      </c>
      <c r="B370" t="s">
        <v>104</v>
      </c>
      <c r="C370">
        <v>60</v>
      </c>
      <c r="D370">
        <f t="shared" si="40"/>
        <v>600</v>
      </c>
      <c r="E370">
        <v>126.29495</v>
      </c>
      <c r="F370">
        <v>116.42044</v>
      </c>
      <c r="G370">
        <v>81.818179999999998</v>
      </c>
      <c r="H370">
        <f t="shared" si="67"/>
        <v>-3.6732321996574502</v>
      </c>
      <c r="I370">
        <f t="shared" si="68"/>
        <v>-24.799118418009904</v>
      </c>
      <c r="J370">
        <f t="shared" si="69"/>
        <v>-43.75000300781241</v>
      </c>
      <c r="K370">
        <f t="shared" si="70"/>
        <v>-24.074117875159924</v>
      </c>
      <c r="L370" t="s">
        <v>90</v>
      </c>
      <c r="M370" t="s">
        <v>104</v>
      </c>
    </row>
    <row r="371" spans="1:13" x14ac:dyDescent="0.3">
      <c r="A371" t="s">
        <v>103</v>
      </c>
      <c r="B371" t="s">
        <v>104</v>
      </c>
      <c r="C371">
        <v>80</v>
      </c>
      <c r="D371">
        <f t="shared" si="40"/>
        <v>800</v>
      </c>
      <c r="E371">
        <v>134.22566</v>
      </c>
      <c r="F371">
        <v>96.637690000000006</v>
      </c>
      <c r="G371">
        <v>127.59699000000001</v>
      </c>
      <c r="H371">
        <f t="shared" si="67"/>
        <v>2.3756213820721017</v>
      </c>
      <c r="I371">
        <f t="shared" si="68"/>
        <v>-37.577632569958773</v>
      </c>
      <c r="J371">
        <f t="shared" si="69"/>
        <v>-12.277072116341504</v>
      </c>
      <c r="K371">
        <f t="shared" si="70"/>
        <v>-15.82636110140939</v>
      </c>
      <c r="L371" t="s">
        <v>90</v>
      </c>
      <c r="M371" t="s">
        <v>104</v>
      </c>
    </row>
    <row r="372" spans="1:13" x14ac:dyDescent="0.3">
      <c r="A372" t="s">
        <v>103</v>
      </c>
      <c r="B372" t="s">
        <v>104</v>
      </c>
      <c r="C372">
        <v>100</v>
      </c>
      <c r="D372">
        <f t="shared" si="40"/>
        <v>1000</v>
      </c>
      <c r="E372">
        <v>113.90876</v>
      </c>
      <c r="F372">
        <v>129.20608999999999</v>
      </c>
      <c r="G372">
        <v>181.81818000000001</v>
      </c>
      <c r="H372">
        <f t="shared" si="67"/>
        <v>-13.120337155642826</v>
      </c>
      <c r="I372">
        <f t="shared" si="68"/>
        <v>-16.54032682094352</v>
      </c>
      <c r="J372">
        <f t="shared" si="69"/>
        <v>24.999994843750152</v>
      </c>
      <c r="K372">
        <f t="shared" si="70"/>
        <v>-1.5535563776120647</v>
      </c>
      <c r="L372" t="s">
        <v>90</v>
      </c>
      <c r="M372" t="s">
        <v>104</v>
      </c>
    </row>
    <row r="373" spans="1:13" x14ac:dyDescent="0.3">
      <c r="A373" t="s">
        <v>103</v>
      </c>
      <c r="B373" t="s">
        <v>104</v>
      </c>
      <c r="C373">
        <v>120</v>
      </c>
      <c r="D373">
        <f t="shared" si="40"/>
        <v>1200</v>
      </c>
      <c r="E373">
        <v>159.02596</v>
      </c>
      <c r="F373">
        <v>244.61134999999999</v>
      </c>
      <c r="G373">
        <v>181.81818000000001</v>
      </c>
      <c r="H373">
        <f t="shared" si="67"/>
        <v>21.291126233840394</v>
      </c>
      <c r="I373">
        <f t="shared" si="68"/>
        <v>58.00480710226428</v>
      </c>
      <c r="J373">
        <f t="shared" si="69"/>
        <v>24.999994843750152</v>
      </c>
      <c r="K373">
        <f t="shared" si="70"/>
        <v>34.765309393284944</v>
      </c>
      <c r="L373" t="s">
        <v>90</v>
      </c>
      <c r="M373" t="s">
        <v>104</v>
      </c>
    </row>
    <row r="374" spans="1:13" x14ac:dyDescent="0.3">
      <c r="A374" t="s">
        <v>103</v>
      </c>
      <c r="B374" t="s">
        <v>104</v>
      </c>
      <c r="C374">
        <v>140</v>
      </c>
      <c r="D374">
        <f t="shared" si="40"/>
        <v>1400</v>
      </c>
      <c r="E374">
        <v>260.00635999999997</v>
      </c>
      <c r="F374">
        <v>244.61134999999999</v>
      </c>
      <c r="G374">
        <v>209.09091000000001</v>
      </c>
      <c r="H374">
        <f t="shared" si="67"/>
        <v>98.31016415408746</v>
      </c>
      <c r="I374">
        <f t="shared" si="68"/>
        <v>58.00480710226428</v>
      </c>
      <c r="J374">
        <f t="shared" si="69"/>
        <v>43.749996132812605</v>
      </c>
      <c r="K374">
        <f t="shared" si="70"/>
        <v>66.688322463054774</v>
      </c>
      <c r="L374" t="s">
        <v>90</v>
      </c>
      <c r="M374" t="s">
        <v>104</v>
      </c>
    </row>
    <row r="375" spans="1:13" x14ac:dyDescent="0.3">
      <c r="A375" t="s">
        <v>103</v>
      </c>
      <c r="B375" t="s">
        <v>104</v>
      </c>
      <c r="C375">
        <v>160</v>
      </c>
      <c r="D375">
        <f t="shared" si="40"/>
        <v>1600</v>
      </c>
      <c r="E375">
        <v>252.75343000000001</v>
      </c>
      <c r="F375">
        <v>245.62284</v>
      </c>
      <c r="G375">
        <v>218.37112999999999</v>
      </c>
      <c r="H375">
        <f t="shared" si="67"/>
        <v>92.778262015624023</v>
      </c>
      <c r="I375">
        <f t="shared" si="68"/>
        <v>58.658171234124353</v>
      </c>
      <c r="J375">
        <f t="shared" si="69"/>
        <v>50.130147183432896</v>
      </c>
      <c r="K375">
        <f t="shared" si="70"/>
        <v>67.188860144393757</v>
      </c>
      <c r="L375" t="s">
        <v>90</v>
      </c>
      <c r="M375" t="s">
        <v>104</v>
      </c>
    </row>
    <row r="376" spans="1:13" x14ac:dyDescent="0.3">
      <c r="A376" t="s">
        <v>103</v>
      </c>
      <c r="B376" t="s">
        <v>104</v>
      </c>
      <c r="C376">
        <v>180</v>
      </c>
      <c r="D376">
        <f t="shared" si="40"/>
        <v>1800</v>
      </c>
      <c r="E376">
        <v>252.75343000000001</v>
      </c>
      <c r="F376">
        <v>206.10516000000001</v>
      </c>
      <c r="G376">
        <v>182.04531</v>
      </c>
      <c r="H376">
        <f t="shared" si="67"/>
        <v>92.778262015624023</v>
      </c>
      <c r="I376">
        <f t="shared" si="68"/>
        <v>33.132031888877258</v>
      </c>
      <c r="J376">
        <f t="shared" si="69"/>
        <v>25.15614671387041</v>
      </c>
      <c r="K376">
        <f t="shared" si="70"/>
        <v>50.3554802061239</v>
      </c>
      <c r="L376" t="s">
        <v>90</v>
      </c>
      <c r="M376" t="s">
        <v>104</v>
      </c>
    </row>
    <row r="377" spans="1:13" x14ac:dyDescent="0.3">
      <c r="A377" t="s">
        <v>103</v>
      </c>
      <c r="B377" t="s">
        <v>104</v>
      </c>
      <c r="C377">
        <v>200</v>
      </c>
      <c r="D377">
        <f t="shared" si="40"/>
        <v>2000</v>
      </c>
      <c r="E377">
        <v>232.84088</v>
      </c>
      <c r="F377">
        <v>193.27538000000001</v>
      </c>
      <c r="G377">
        <v>172.72727</v>
      </c>
      <c r="H377">
        <f t="shared" si="67"/>
        <v>77.590706375729383</v>
      </c>
      <c r="I377">
        <f t="shared" si="68"/>
        <v>24.84473486008245</v>
      </c>
      <c r="J377">
        <f t="shared" si="69"/>
        <v>18.749994414062666</v>
      </c>
      <c r="K377">
        <f t="shared" si="70"/>
        <v>40.395145216624833</v>
      </c>
      <c r="L377" t="s">
        <v>90</v>
      </c>
      <c r="M377" t="s">
        <v>104</v>
      </c>
    </row>
    <row r="378" spans="1:13" x14ac:dyDescent="0.3">
      <c r="A378" t="s">
        <v>103</v>
      </c>
      <c r="B378" t="s">
        <v>104</v>
      </c>
      <c r="C378">
        <v>220</v>
      </c>
      <c r="D378">
        <f t="shared" si="40"/>
        <v>2200</v>
      </c>
      <c r="E378">
        <v>245.62284</v>
      </c>
      <c r="F378">
        <v>180.44938999999999</v>
      </c>
      <c r="G378">
        <v>154.8126</v>
      </c>
      <c r="H378">
        <f t="shared" si="67"/>
        <v>87.339670154196099</v>
      </c>
      <c r="I378">
        <f t="shared" si="68"/>
        <v>16.559885952435383</v>
      </c>
      <c r="J378">
        <f t="shared" si="69"/>
        <v>6.4336591739481364</v>
      </c>
      <c r="K378">
        <f t="shared" si="70"/>
        <v>36.777738426859877</v>
      </c>
      <c r="L378" t="s">
        <v>90</v>
      </c>
      <c r="M378" t="s">
        <v>104</v>
      </c>
    </row>
    <row r="379" spans="1:13" x14ac:dyDescent="0.3">
      <c r="A379" t="s">
        <v>103</v>
      </c>
      <c r="B379" t="s">
        <v>104</v>
      </c>
      <c r="C379">
        <v>240</v>
      </c>
      <c r="D379">
        <f t="shared" si="40"/>
        <v>2400</v>
      </c>
      <c r="E379">
        <v>199.3792</v>
      </c>
      <c r="F379">
        <v>147.98928000000001</v>
      </c>
      <c r="G379">
        <v>72.727270000000004</v>
      </c>
      <c r="H379">
        <f t="shared" si="67"/>
        <v>52.069056621963547</v>
      </c>
      <c r="I379">
        <f t="shared" si="68"/>
        <v>-4.4074707097484289</v>
      </c>
      <c r="J379">
        <f t="shared" si="69"/>
        <v>-50.000003437499899</v>
      </c>
      <c r="K379">
        <f t="shared" si="70"/>
        <v>-0.77947250842826088</v>
      </c>
      <c r="L379" t="s">
        <v>90</v>
      </c>
      <c r="M379" t="s">
        <v>104</v>
      </c>
    </row>
    <row r="380" spans="1:13" x14ac:dyDescent="0.3">
      <c r="A380" t="s">
        <v>103</v>
      </c>
      <c r="B380" t="s">
        <v>104</v>
      </c>
      <c r="C380">
        <v>260</v>
      </c>
      <c r="D380">
        <f t="shared" si="40"/>
        <v>2600</v>
      </c>
      <c r="E380">
        <v>187.41389000000001</v>
      </c>
      <c r="F380">
        <v>116.42044</v>
      </c>
      <c r="G380">
        <v>73.29325</v>
      </c>
      <c r="H380">
        <f t="shared" si="67"/>
        <v>42.942962205447976</v>
      </c>
      <c r="I380">
        <f t="shared" si="68"/>
        <v>-24.799118418009904</v>
      </c>
      <c r="J380">
        <f t="shared" si="69"/>
        <v>-49.610892199659617</v>
      </c>
      <c r="K380">
        <f t="shared" si="70"/>
        <v>-10.489016137407182</v>
      </c>
      <c r="L380" t="s">
        <v>90</v>
      </c>
      <c r="M380" t="s">
        <v>104</v>
      </c>
    </row>
    <row r="381" spans="1:13" x14ac:dyDescent="0.3">
      <c r="A381" t="s">
        <v>103</v>
      </c>
      <c r="B381" t="s">
        <v>104</v>
      </c>
      <c r="C381">
        <v>280</v>
      </c>
      <c r="D381">
        <f t="shared" si="40"/>
        <v>2800</v>
      </c>
      <c r="E381">
        <v>171.52692999999999</v>
      </c>
      <c r="F381">
        <v>96.637690000000006</v>
      </c>
      <c r="G381">
        <v>63.636360000000003</v>
      </c>
      <c r="H381">
        <f t="shared" si="67"/>
        <v>30.825775358520737</v>
      </c>
      <c r="I381">
        <f t="shared" si="68"/>
        <v>-37.577632569958773</v>
      </c>
      <c r="J381">
        <f t="shared" si="69"/>
        <v>-56.250003867187381</v>
      </c>
      <c r="K381">
        <f t="shared" si="70"/>
        <v>-21.000620359541806</v>
      </c>
      <c r="L381" t="s">
        <v>90</v>
      </c>
      <c r="M381" t="s">
        <v>104</v>
      </c>
    </row>
    <row r="382" spans="1:13" x14ac:dyDescent="0.3">
      <c r="A382" t="s">
        <v>103</v>
      </c>
      <c r="B382" t="s">
        <v>104</v>
      </c>
      <c r="C382">
        <v>300</v>
      </c>
      <c r="D382">
        <f t="shared" si="40"/>
        <v>3000</v>
      </c>
      <c r="E382">
        <v>138.76669999999999</v>
      </c>
      <c r="F382">
        <v>102.8519</v>
      </c>
      <c r="G382">
        <v>100</v>
      </c>
      <c r="H382">
        <f t="shared" si="67"/>
        <v>5.8391304586588255</v>
      </c>
      <c r="I382">
        <f t="shared" si="68"/>
        <v>-33.563611747364227</v>
      </c>
      <c r="J382">
        <f>(G382/$G$364-1)*100</f>
        <v>-31.250002148437439</v>
      </c>
      <c r="K382">
        <f t="shared" si="70"/>
        <v>-19.658161145714278</v>
      </c>
      <c r="L382" t="s">
        <v>90</v>
      </c>
      <c r="M382" t="s">
        <v>104</v>
      </c>
    </row>
    <row r="383" spans="1:13" x14ac:dyDescent="0.3">
      <c r="A383" t="s">
        <v>103</v>
      </c>
      <c r="B383" t="s">
        <v>104</v>
      </c>
      <c r="C383">
        <v>320</v>
      </c>
      <c r="D383">
        <f t="shared" si="40"/>
        <v>3200</v>
      </c>
      <c r="E383">
        <v>131.11096000000001</v>
      </c>
      <c r="F383">
        <v>93.596639999999994</v>
      </c>
      <c r="H383">
        <f t="shared" si="67"/>
        <v>0</v>
      </c>
      <c r="I383">
        <f t="shared" si="68"/>
        <v>-39.541975265579168</v>
      </c>
      <c r="K383">
        <f t="shared" si="70"/>
        <v>-19.770987632789584</v>
      </c>
      <c r="L383" t="s">
        <v>90</v>
      </c>
      <c r="M383" t="s">
        <v>104</v>
      </c>
    </row>
    <row r="384" spans="1:13" x14ac:dyDescent="0.3">
      <c r="A384" t="s">
        <v>103</v>
      </c>
      <c r="B384" t="s">
        <v>104</v>
      </c>
      <c r="C384">
        <v>340</v>
      </c>
      <c r="D384">
        <f t="shared" si="40"/>
        <v>3400</v>
      </c>
      <c r="E384">
        <v>138.76669999999999</v>
      </c>
      <c r="F384">
        <v>90.909090000000006</v>
      </c>
      <c r="H384">
        <f t="shared" si="67"/>
        <v>5.8391304586588255</v>
      </c>
      <c r="I384">
        <f t="shared" si="68"/>
        <v>-41.277977373934682</v>
      </c>
      <c r="K384">
        <f t="shared" si="70"/>
        <v>-17.71942345763793</v>
      </c>
      <c r="L384" t="s">
        <v>90</v>
      </c>
      <c r="M384" t="s">
        <v>104</v>
      </c>
    </row>
    <row r="385" spans="1:13" x14ac:dyDescent="0.3">
      <c r="A385" t="s">
        <v>105</v>
      </c>
      <c r="B385" t="s">
        <v>106</v>
      </c>
      <c r="C385">
        <v>1</v>
      </c>
      <c r="D385">
        <f t="shared" si="40"/>
        <v>10</v>
      </c>
      <c r="E385">
        <v>123.64973000000001</v>
      </c>
      <c r="F385">
        <v>166.88691</v>
      </c>
      <c r="G385">
        <v>81.818179999999998</v>
      </c>
      <c r="H385">
        <f>(E385/$E$385-1)*100</f>
        <v>0</v>
      </c>
      <c r="I385">
        <f>(F385/$F$385-1)*100</f>
        <v>0</v>
      </c>
      <c r="J385">
        <f>(G385/$G$385-1)*100</f>
        <v>0</v>
      </c>
      <c r="K385">
        <f t="shared" si="70"/>
        <v>0</v>
      </c>
      <c r="L385" t="s">
        <v>105</v>
      </c>
      <c r="M385" t="s">
        <v>106</v>
      </c>
    </row>
    <row r="386" spans="1:13" x14ac:dyDescent="0.3">
      <c r="A386" t="s">
        <v>105</v>
      </c>
      <c r="B386" t="s">
        <v>106</v>
      </c>
      <c r="C386">
        <v>10</v>
      </c>
      <c r="D386">
        <f t="shared" si="40"/>
        <v>100</v>
      </c>
      <c r="E386">
        <v>142.00453999999999</v>
      </c>
      <c r="F386">
        <v>194.55394999999999</v>
      </c>
      <c r="G386">
        <v>100</v>
      </c>
      <c r="H386">
        <f t="shared" ref="H386:H404" si="71">(E386/$E$385-1)*100</f>
        <v>14.844197395336</v>
      </c>
      <c r="I386">
        <f t="shared" ref="I386:I404" si="72">(F386/$F$385-1)*100</f>
        <v>16.578316417986283</v>
      </c>
      <c r="J386">
        <f t="shared" ref="J386:J404" si="73">(G386/$G$385-1)*100</f>
        <v>22.222224938271662</v>
      </c>
      <c r="K386">
        <f t="shared" si="70"/>
        <v>17.881579583864649</v>
      </c>
      <c r="L386" t="s">
        <v>105</v>
      </c>
      <c r="M386" t="s">
        <v>106</v>
      </c>
    </row>
    <row r="387" spans="1:13" x14ac:dyDescent="0.3">
      <c r="A387" t="s">
        <v>105</v>
      </c>
      <c r="B387" t="s">
        <v>106</v>
      </c>
      <c r="C387">
        <v>20</v>
      </c>
      <c r="D387">
        <f t="shared" si="40"/>
        <v>200</v>
      </c>
      <c r="E387">
        <v>194.55394999999999</v>
      </c>
      <c r="F387">
        <v>285.31554</v>
      </c>
      <c r="G387">
        <v>118.18182</v>
      </c>
      <c r="H387">
        <f t="shared" si="71"/>
        <v>57.342802123385141</v>
      </c>
      <c r="I387">
        <f t="shared" si="72"/>
        <v>70.96340270186559</v>
      </c>
      <c r="J387">
        <f t="shared" si="73"/>
        <v>44.444449876543345</v>
      </c>
      <c r="K387">
        <f t="shared" si="70"/>
        <v>57.583551567264692</v>
      </c>
      <c r="L387" t="s">
        <v>105</v>
      </c>
      <c r="M387" t="s">
        <v>106</v>
      </c>
    </row>
    <row r="388" spans="1:13" x14ac:dyDescent="0.3">
      <c r="A388" t="s">
        <v>105</v>
      </c>
      <c r="B388" t="s">
        <v>106</v>
      </c>
      <c r="C388">
        <v>30</v>
      </c>
      <c r="D388">
        <f t="shared" si="40"/>
        <v>300</v>
      </c>
      <c r="E388">
        <v>250.78389000000001</v>
      </c>
      <c r="F388">
        <v>315.18065000000001</v>
      </c>
      <c r="G388">
        <v>127.27273</v>
      </c>
      <c r="H388">
        <f t="shared" si="71"/>
        <v>102.81798431747484</v>
      </c>
      <c r="I388">
        <f t="shared" si="72"/>
        <v>88.858820622899671</v>
      </c>
      <c r="J388">
        <f t="shared" si="73"/>
        <v>55.555562345679157</v>
      </c>
      <c r="K388">
        <f t="shared" si="70"/>
        <v>82.41078909535122</v>
      </c>
      <c r="L388" t="s">
        <v>105</v>
      </c>
      <c r="M388" t="s">
        <v>106</v>
      </c>
    </row>
    <row r="389" spans="1:13" x14ac:dyDescent="0.3">
      <c r="A389" t="s">
        <v>105</v>
      </c>
      <c r="B389" t="s">
        <v>106</v>
      </c>
      <c r="C389">
        <v>40</v>
      </c>
      <c r="D389">
        <f t="shared" si="40"/>
        <v>400</v>
      </c>
      <c r="E389">
        <v>295.97856000000002</v>
      </c>
      <c r="F389">
        <v>335.37939999999998</v>
      </c>
      <c r="G389">
        <v>145.73836</v>
      </c>
      <c r="H389">
        <f t="shared" si="71"/>
        <v>139.3685453255741</v>
      </c>
      <c r="I389">
        <f t="shared" si="72"/>
        <v>100.96207665418456</v>
      </c>
      <c r="J389">
        <f t="shared" si="73"/>
        <v>78.124666180548147</v>
      </c>
      <c r="K389">
        <f t="shared" si="70"/>
        <v>106.15176272010227</v>
      </c>
      <c r="L389" t="s">
        <v>105</v>
      </c>
      <c r="M389" t="s">
        <v>106</v>
      </c>
    </row>
    <row r="390" spans="1:13" x14ac:dyDescent="0.3">
      <c r="A390" t="s">
        <v>105</v>
      </c>
      <c r="B390" t="s">
        <v>106</v>
      </c>
      <c r="C390">
        <v>50</v>
      </c>
      <c r="D390">
        <f t="shared" si="40"/>
        <v>500</v>
      </c>
      <c r="E390">
        <v>330.91408999999999</v>
      </c>
      <c r="F390">
        <v>332.90606000000002</v>
      </c>
      <c r="G390">
        <v>155.6113</v>
      </c>
      <c r="H390">
        <f t="shared" si="71"/>
        <v>167.62216949442589</v>
      </c>
      <c r="I390">
        <f t="shared" si="72"/>
        <v>99.480031118078728</v>
      </c>
      <c r="J390">
        <f t="shared" si="73"/>
        <v>90.191593115368747</v>
      </c>
      <c r="K390">
        <f t="shared" si="70"/>
        <v>119.09793124262444</v>
      </c>
      <c r="L390" t="s">
        <v>105</v>
      </c>
      <c r="M390" t="s">
        <v>106</v>
      </c>
    </row>
    <row r="391" spans="1:13" x14ac:dyDescent="0.3">
      <c r="A391" t="s">
        <v>105</v>
      </c>
      <c r="B391" t="s">
        <v>106</v>
      </c>
      <c r="C391">
        <v>60</v>
      </c>
      <c r="D391">
        <f t="shared" si="40"/>
        <v>600</v>
      </c>
      <c r="E391">
        <v>336.48646000000002</v>
      </c>
      <c r="F391">
        <v>312.81182999999999</v>
      </c>
      <c r="G391">
        <v>194.34144000000001</v>
      </c>
      <c r="H391">
        <f t="shared" si="71"/>
        <v>172.12874625767483</v>
      </c>
      <c r="I391">
        <f t="shared" si="72"/>
        <v>87.439404324760986</v>
      </c>
      <c r="J391">
        <f t="shared" si="73"/>
        <v>137.52843194507628</v>
      </c>
      <c r="K391">
        <f t="shared" si="70"/>
        <v>132.36552750917068</v>
      </c>
      <c r="L391" t="s">
        <v>105</v>
      </c>
      <c r="M391" t="s">
        <v>106</v>
      </c>
    </row>
    <row r="392" spans="1:13" x14ac:dyDescent="0.3">
      <c r="A392" t="s">
        <v>105</v>
      </c>
      <c r="B392" t="s">
        <v>106</v>
      </c>
      <c r="C392">
        <v>80</v>
      </c>
      <c r="D392">
        <f t="shared" si="40"/>
        <v>800</v>
      </c>
      <c r="E392">
        <v>325.50024999999999</v>
      </c>
      <c r="F392">
        <v>345.57414</v>
      </c>
      <c r="G392">
        <v>198.54845</v>
      </c>
      <c r="H392">
        <f t="shared" si="71"/>
        <v>163.24380166458914</v>
      </c>
      <c r="I392">
        <f t="shared" si="72"/>
        <v>107.07084815699446</v>
      </c>
      <c r="J392">
        <f t="shared" si="73"/>
        <v>142.67033317045184</v>
      </c>
      <c r="K392">
        <f t="shared" si="70"/>
        <v>137.66166099734514</v>
      </c>
      <c r="L392" t="s">
        <v>105</v>
      </c>
      <c r="M392" t="s">
        <v>106</v>
      </c>
    </row>
    <row r="393" spans="1:13" x14ac:dyDescent="0.3">
      <c r="A393" t="s">
        <v>105</v>
      </c>
      <c r="B393" t="s">
        <v>106</v>
      </c>
      <c r="C393">
        <v>100</v>
      </c>
      <c r="D393">
        <f t="shared" si="40"/>
        <v>1000</v>
      </c>
      <c r="E393">
        <v>283.13475</v>
      </c>
      <c r="F393">
        <v>343.65559999999999</v>
      </c>
      <c r="G393">
        <v>181.13507999999999</v>
      </c>
      <c r="H393">
        <f t="shared" si="71"/>
        <v>128.9812925592316</v>
      </c>
      <c r="I393">
        <f t="shared" si="72"/>
        <v>105.92124331381055</v>
      </c>
      <c r="J393">
        <f t="shared" si="73"/>
        <v>121.38732491971834</v>
      </c>
      <c r="K393">
        <f t="shared" si="70"/>
        <v>118.76328693092016</v>
      </c>
      <c r="L393" t="s">
        <v>105</v>
      </c>
      <c r="M393" t="s">
        <v>106</v>
      </c>
    </row>
    <row r="394" spans="1:13" x14ac:dyDescent="0.3">
      <c r="A394" t="s">
        <v>105</v>
      </c>
      <c r="B394" t="s">
        <v>106</v>
      </c>
      <c r="C394">
        <v>120</v>
      </c>
      <c r="D394">
        <f t="shared" si="40"/>
        <v>1200</v>
      </c>
      <c r="E394">
        <v>237.93186</v>
      </c>
      <c r="F394">
        <v>258.41219000000001</v>
      </c>
      <c r="G394">
        <v>164.64337</v>
      </c>
      <c r="H394">
        <f t="shared" si="71"/>
        <v>92.424083740417373</v>
      </c>
      <c r="I394">
        <f t="shared" si="72"/>
        <v>54.84269557151007</v>
      </c>
      <c r="J394">
        <f t="shared" si="73"/>
        <v>101.23079002735089</v>
      </c>
      <c r="K394">
        <f t="shared" si="70"/>
        <v>82.83252311309279</v>
      </c>
      <c r="L394" t="s">
        <v>105</v>
      </c>
      <c r="M394" t="s">
        <v>106</v>
      </c>
    </row>
    <row r="395" spans="1:13" x14ac:dyDescent="0.3">
      <c r="A395" t="s">
        <v>105</v>
      </c>
      <c r="B395" t="s">
        <v>106</v>
      </c>
      <c r="C395">
        <v>140</v>
      </c>
      <c r="D395">
        <f t="shared" si="40"/>
        <v>1400</v>
      </c>
      <c r="E395">
        <v>154.8126</v>
      </c>
      <c r="F395">
        <v>179.30074999999999</v>
      </c>
      <c r="G395">
        <v>137.57042000000001</v>
      </c>
      <c r="H395">
        <f t="shared" si="71"/>
        <v>25.202537846220928</v>
      </c>
      <c r="I395">
        <f t="shared" si="72"/>
        <v>7.4384743536805908</v>
      </c>
      <c r="J395">
        <f t="shared" si="73"/>
        <v>68.141628180925082</v>
      </c>
      <c r="K395">
        <f t="shared" si="70"/>
        <v>33.594213460275533</v>
      </c>
      <c r="L395" t="s">
        <v>105</v>
      </c>
      <c r="M395" t="s">
        <v>106</v>
      </c>
    </row>
    <row r="396" spans="1:13" x14ac:dyDescent="0.3">
      <c r="A396" t="s">
        <v>105</v>
      </c>
      <c r="B396" t="s">
        <v>106</v>
      </c>
      <c r="C396">
        <v>160</v>
      </c>
      <c r="D396">
        <f t="shared" si="40"/>
        <v>1600</v>
      </c>
      <c r="E396">
        <v>129.20608999999999</v>
      </c>
      <c r="F396">
        <v>126.29495</v>
      </c>
      <c r="G396">
        <v>90.909090000000006</v>
      </c>
      <c r="H396">
        <f t="shared" si="71"/>
        <v>4.4936288983404848</v>
      </c>
      <c r="I396">
        <f t="shared" si="72"/>
        <v>-24.323034083380179</v>
      </c>
      <c r="J396">
        <f t="shared" si="73"/>
        <v>11.111112469135854</v>
      </c>
      <c r="K396">
        <f t="shared" si="70"/>
        <v>-2.9060975719679463</v>
      </c>
      <c r="L396" t="s">
        <v>105</v>
      </c>
      <c r="M396" t="s">
        <v>106</v>
      </c>
    </row>
    <row r="397" spans="1:13" x14ac:dyDescent="0.3">
      <c r="A397" t="s">
        <v>105</v>
      </c>
      <c r="B397" t="s">
        <v>106</v>
      </c>
      <c r="C397">
        <v>180</v>
      </c>
      <c r="D397">
        <f t="shared" si="40"/>
        <v>1800</v>
      </c>
      <c r="E397">
        <v>102.8519</v>
      </c>
      <c r="F397">
        <v>101.63945</v>
      </c>
      <c r="G397">
        <v>45.454549999999998</v>
      </c>
      <c r="H397">
        <f t="shared" si="71"/>
        <v>-16.819955854331425</v>
      </c>
      <c r="I397">
        <f t="shared" si="72"/>
        <v>-39.096811127966838</v>
      </c>
      <c r="J397">
        <f t="shared" si="73"/>
        <v>-44.444437654320836</v>
      </c>
      <c r="K397">
        <f t="shared" si="70"/>
        <v>-33.453734878873036</v>
      </c>
      <c r="L397" t="s">
        <v>105</v>
      </c>
      <c r="M397" t="s">
        <v>106</v>
      </c>
    </row>
    <row r="398" spans="1:13" x14ac:dyDescent="0.3">
      <c r="A398" t="s">
        <v>105</v>
      </c>
      <c r="B398" t="s">
        <v>106</v>
      </c>
      <c r="C398">
        <v>200</v>
      </c>
      <c r="D398">
        <f t="shared" si="40"/>
        <v>2000</v>
      </c>
      <c r="E398">
        <v>115.70838000000001</v>
      </c>
      <c r="F398">
        <v>77.672759999999997</v>
      </c>
      <c r="G398">
        <v>63.636360000000003</v>
      </c>
      <c r="H398">
        <f t="shared" si="71"/>
        <v>-6.4224564016435721</v>
      </c>
      <c r="I398">
        <f t="shared" si="72"/>
        <v>-53.457847592720121</v>
      </c>
      <c r="J398">
        <f t="shared" si="73"/>
        <v>-22.222224938271662</v>
      </c>
      <c r="K398">
        <f t="shared" si="70"/>
        <v>-27.367509644211783</v>
      </c>
      <c r="L398" t="s">
        <v>105</v>
      </c>
      <c r="M398" t="s">
        <v>106</v>
      </c>
    </row>
    <row r="399" spans="1:13" x14ac:dyDescent="0.3">
      <c r="A399" t="s">
        <v>105</v>
      </c>
      <c r="B399" t="s">
        <v>106</v>
      </c>
      <c r="C399">
        <v>220</v>
      </c>
      <c r="D399">
        <f t="shared" si="40"/>
        <v>2200</v>
      </c>
      <c r="E399">
        <v>129.20608999999999</v>
      </c>
      <c r="F399">
        <v>89.535070000000005</v>
      </c>
      <c r="G399">
        <v>64.282430000000005</v>
      </c>
      <c r="H399">
        <f t="shared" si="71"/>
        <v>4.4936288983404848</v>
      </c>
      <c r="I399">
        <f t="shared" si="72"/>
        <v>-46.349854521244346</v>
      </c>
      <c r="J399">
        <f t="shared" si="73"/>
        <v>-21.432583809612971</v>
      </c>
      <c r="K399">
        <f t="shared" si="70"/>
        <v>-21.096269810838944</v>
      </c>
      <c r="L399" t="s">
        <v>105</v>
      </c>
      <c r="M399" t="s">
        <v>106</v>
      </c>
    </row>
    <row r="400" spans="1:13" x14ac:dyDescent="0.3">
      <c r="A400" t="s">
        <v>105</v>
      </c>
      <c r="B400" t="s">
        <v>106</v>
      </c>
      <c r="C400">
        <v>240</v>
      </c>
      <c r="D400">
        <f t="shared" si="40"/>
        <v>2400</v>
      </c>
      <c r="E400">
        <v>96.637690000000006</v>
      </c>
      <c r="F400">
        <v>106.40636000000001</v>
      </c>
      <c r="G400">
        <v>72.727270000000004</v>
      </c>
      <c r="H400">
        <f t="shared" si="71"/>
        <v>-21.845611793895547</v>
      </c>
      <c r="I400">
        <f t="shared" si="72"/>
        <v>-36.240439708542752</v>
      </c>
      <c r="J400">
        <f t="shared" si="73"/>
        <v>-11.11111246913582</v>
      </c>
      <c r="K400">
        <f t="shared" si="70"/>
        <v>-23.065721323858039</v>
      </c>
      <c r="L400" t="s">
        <v>105</v>
      </c>
      <c r="M400" t="s">
        <v>106</v>
      </c>
    </row>
    <row r="401" spans="1:13" x14ac:dyDescent="0.3">
      <c r="A401" t="s">
        <v>105</v>
      </c>
      <c r="B401" t="s">
        <v>106</v>
      </c>
      <c r="C401">
        <v>260</v>
      </c>
      <c r="D401">
        <f t="shared" si="40"/>
        <v>2600</v>
      </c>
      <c r="E401">
        <v>123.64973000000001</v>
      </c>
      <c r="F401">
        <v>135.14608000000001</v>
      </c>
      <c r="G401">
        <v>81.818179999999998</v>
      </c>
      <c r="H401">
        <f t="shared" si="71"/>
        <v>0</v>
      </c>
      <c r="I401">
        <f t="shared" si="72"/>
        <v>-19.019364670362691</v>
      </c>
      <c r="J401">
        <f t="shared" si="73"/>
        <v>0</v>
      </c>
      <c r="K401">
        <f t="shared" si="70"/>
        <v>-6.3397882234542307</v>
      </c>
      <c r="L401" t="s">
        <v>105</v>
      </c>
      <c r="M401" t="s">
        <v>106</v>
      </c>
    </row>
    <row r="402" spans="1:13" x14ac:dyDescent="0.3">
      <c r="A402" t="s">
        <v>105</v>
      </c>
      <c r="B402" t="s">
        <v>106</v>
      </c>
      <c r="C402">
        <v>280</v>
      </c>
      <c r="D402">
        <f t="shared" si="40"/>
        <v>2800</v>
      </c>
      <c r="E402">
        <v>109.46904000000001</v>
      </c>
      <c r="F402">
        <v>112.44834</v>
      </c>
      <c r="G402">
        <v>82.321680000000001</v>
      </c>
      <c r="H402">
        <f t="shared" si="71"/>
        <v>-11.468435879318129</v>
      </c>
      <c r="I402">
        <f t="shared" si="72"/>
        <v>-32.620035927323478</v>
      </c>
      <c r="J402">
        <f t="shared" si="73"/>
        <v>0.61538890256420675</v>
      </c>
      <c r="K402">
        <f t="shared" si="70"/>
        <v>-14.491027634692466</v>
      </c>
      <c r="L402" t="s">
        <v>105</v>
      </c>
      <c r="M402" t="s">
        <v>106</v>
      </c>
    </row>
    <row r="403" spans="1:13" x14ac:dyDescent="0.3">
      <c r="A403" t="s">
        <v>105</v>
      </c>
      <c r="B403" t="s">
        <v>106</v>
      </c>
      <c r="C403">
        <v>300</v>
      </c>
      <c r="D403">
        <f t="shared" si="40"/>
        <v>3000</v>
      </c>
      <c r="E403">
        <v>135.14608000000001</v>
      </c>
      <c r="F403">
        <v>114.99191</v>
      </c>
      <c r="G403">
        <v>82.321680000000001</v>
      </c>
      <c r="H403">
        <f t="shared" si="71"/>
        <v>9.2975132254635717</v>
      </c>
      <c r="I403">
        <f t="shared" si="72"/>
        <v>-31.095908001412454</v>
      </c>
      <c r="J403">
        <f t="shared" si="73"/>
        <v>0.61538890256420675</v>
      </c>
      <c r="K403">
        <f t="shared" si="70"/>
        <v>-7.0610019577948924</v>
      </c>
      <c r="L403" t="s">
        <v>105</v>
      </c>
      <c r="M403" t="s">
        <v>106</v>
      </c>
    </row>
    <row r="404" spans="1:13" x14ac:dyDescent="0.3">
      <c r="A404" t="s">
        <v>105</v>
      </c>
      <c r="B404" t="s">
        <v>106</v>
      </c>
      <c r="C404">
        <v>320</v>
      </c>
      <c r="D404">
        <f t="shared" si="40"/>
        <v>3200</v>
      </c>
      <c r="E404">
        <v>128.56487000000001</v>
      </c>
      <c r="F404">
        <v>103.65231</v>
      </c>
      <c r="G404">
        <v>72.727270000000004</v>
      </c>
      <c r="H404">
        <f t="shared" si="71"/>
        <v>3.9750511384052389</v>
      </c>
      <c r="I404">
        <f t="shared" si="72"/>
        <v>-37.890688970153498</v>
      </c>
      <c r="J404">
        <f t="shared" si="73"/>
        <v>-11.11111246913582</v>
      </c>
      <c r="K404">
        <f t="shared" si="70"/>
        <v>-15.008916766961358</v>
      </c>
      <c r="L404" t="s">
        <v>105</v>
      </c>
      <c r="M404" t="s">
        <v>106</v>
      </c>
    </row>
    <row r="405" spans="1:13" x14ac:dyDescent="0.3">
      <c r="A405" t="s">
        <v>105</v>
      </c>
      <c r="B405" t="s">
        <v>106</v>
      </c>
      <c r="C405">
        <v>340</v>
      </c>
      <c r="D405">
        <f t="shared" si="40"/>
        <v>3400</v>
      </c>
      <c r="E405">
        <v>129.20608999999999</v>
      </c>
      <c r="F405">
        <v>114.99191</v>
      </c>
      <c r="G405">
        <v>100.41237</v>
      </c>
      <c r="H405">
        <f>(E405/$E$385-1)*100</f>
        <v>4.4936288983404848</v>
      </c>
      <c r="I405">
        <f>(F405/$F$385-1)*100</f>
        <v>-31.095908001412454</v>
      </c>
      <c r="J405">
        <f>(G405/$G$385-1)*100</f>
        <v>22.726232727249606</v>
      </c>
      <c r="K405">
        <f t="shared" si="70"/>
        <v>-1.2920154586074541</v>
      </c>
      <c r="L405" t="s">
        <v>105</v>
      </c>
      <c r="M405" t="s">
        <v>106</v>
      </c>
    </row>
    <row r="406" spans="1:13" x14ac:dyDescent="0.3">
      <c r="A406" t="s">
        <v>107</v>
      </c>
      <c r="B406" t="s">
        <v>108</v>
      </c>
      <c r="C406">
        <v>1</v>
      </c>
      <c r="D406">
        <f t="shared" si="40"/>
        <v>10</v>
      </c>
      <c r="E406">
        <v>0</v>
      </c>
      <c r="F406">
        <v>0</v>
      </c>
      <c r="G406">
        <v>135.14608000000001</v>
      </c>
      <c r="J406">
        <f>(G406/$G$406-1)*100</f>
        <v>0</v>
      </c>
      <c r="K406">
        <f>AVERAGE(H406:J406)</f>
        <v>0</v>
      </c>
      <c r="L406" t="s">
        <v>99</v>
      </c>
      <c r="M406" t="s">
        <v>108</v>
      </c>
    </row>
    <row r="407" spans="1:13" x14ac:dyDescent="0.3">
      <c r="A407" t="s">
        <v>107</v>
      </c>
      <c r="B407" t="s">
        <v>108</v>
      </c>
      <c r="C407">
        <v>10</v>
      </c>
      <c r="D407">
        <f t="shared" si="40"/>
        <v>100</v>
      </c>
      <c r="E407">
        <v>0</v>
      </c>
      <c r="F407">
        <v>0</v>
      </c>
      <c r="G407">
        <v>129.20608999999999</v>
      </c>
      <c r="J407">
        <f t="shared" ref="J407:J422" si="74">(G407/$G$406-1)*100</f>
        <v>-4.3952366209956129</v>
      </c>
      <c r="K407">
        <f>AVERAGE(H407:J407)</f>
        <v>-4.3952366209956129</v>
      </c>
      <c r="L407" t="s">
        <v>99</v>
      </c>
      <c r="M407" t="s">
        <v>108</v>
      </c>
    </row>
    <row r="408" spans="1:13" x14ac:dyDescent="0.3">
      <c r="A408" t="s">
        <v>107</v>
      </c>
      <c r="B408" t="s">
        <v>108</v>
      </c>
      <c r="C408">
        <v>20</v>
      </c>
      <c r="D408">
        <f t="shared" si="40"/>
        <v>200</v>
      </c>
      <c r="E408">
        <v>0</v>
      </c>
      <c r="F408">
        <v>0</v>
      </c>
      <c r="G408">
        <v>106.01730999999999</v>
      </c>
      <c r="J408">
        <f t="shared" si="74"/>
        <v>-21.553544135353398</v>
      </c>
      <c r="K408">
        <f>AVERAGE(H408:J408)</f>
        <v>-21.553544135353398</v>
      </c>
      <c r="L408" t="s">
        <v>99</v>
      </c>
      <c r="M408" t="s">
        <v>108</v>
      </c>
    </row>
    <row r="409" spans="1:13" x14ac:dyDescent="0.3">
      <c r="A409" t="s">
        <v>107</v>
      </c>
      <c r="B409" t="s">
        <v>108</v>
      </c>
      <c r="C409">
        <v>30</v>
      </c>
      <c r="D409">
        <f t="shared" si="40"/>
        <v>300</v>
      </c>
      <c r="E409">
        <v>173.68156999999999</v>
      </c>
      <c r="F409">
        <v>136.36364</v>
      </c>
      <c r="G409">
        <v>118.53095</v>
      </c>
      <c r="H409">
        <f t="shared" ref="H409:H425" si="75">(E409/$E$409-1)*100</f>
        <v>0</v>
      </c>
      <c r="J409">
        <f t="shared" si="74"/>
        <v>-12.29420046811569</v>
      </c>
      <c r="K409">
        <f t="shared" ref="K409:K422" si="76">AVERAGE(H409:J409)</f>
        <v>-6.1471002340578451</v>
      </c>
      <c r="L409" t="s">
        <v>99</v>
      </c>
      <c r="M409" t="s">
        <v>108</v>
      </c>
    </row>
    <row r="410" spans="1:13" x14ac:dyDescent="0.3">
      <c r="A410" t="s">
        <v>107</v>
      </c>
      <c r="B410" t="s">
        <v>108</v>
      </c>
      <c r="C410">
        <v>40</v>
      </c>
      <c r="D410">
        <f t="shared" si="40"/>
        <v>400</v>
      </c>
      <c r="E410">
        <v>200</v>
      </c>
      <c r="F410">
        <v>136.36364</v>
      </c>
      <c r="G410">
        <v>134.22566</v>
      </c>
      <c r="H410">
        <f t="shared" si="75"/>
        <v>15.153265830105056</v>
      </c>
      <c r="I410">
        <f t="shared" ref="I410:I426" si="77">(F409/$F$409-1)*100</f>
        <v>0</v>
      </c>
      <c r="J410">
        <f t="shared" si="74"/>
        <v>-0.681055639941619</v>
      </c>
      <c r="K410">
        <f t="shared" si="76"/>
        <v>4.8240700633878122</v>
      </c>
      <c r="L410" t="s">
        <v>99</v>
      </c>
      <c r="M410" t="s">
        <v>108</v>
      </c>
    </row>
    <row r="411" spans="1:13" x14ac:dyDescent="0.3">
      <c r="A411" t="s">
        <v>107</v>
      </c>
      <c r="B411" t="s">
        <v>108</v>
      </c>
      <c r="C411">
        <v>50</v>
      </c>
      <c r="D411">
        <f t="shared" si="40"/>
        <v>500</v>
      </c>
      <c r="E411">
        <v>200</v>
      </c>
      <c r="F411">
        <v>65.555480000000003</v>
      </c>
      <c r="G411">
        <v>147.98928000000001</v>
      </c>
      <c r="H411">
        <f t="shared" si="75"/>
        <v>15.153265830105056</v>
      </c>
      <c r="I411">
        <f t="shared" si="77"/>
        <v>0</v>
      </c>
      <c r="J411">
        <f t="shared" si="74"/>
        <v>9.5031983169619139</v>
      </c>
      <c r="K411">
        <f t="shared" si="76"/>
        <v>8.2188213823556566</v>
      </c>
      <c r="L411" t="s">
        <v>99</v>
      </c>
      <c r="M411" t="s">
        <v>108</v>
      </c>
    </row>
    <row r="412" spans="1:13" x14ac:dyDescent="0.3">
      <c r="A412" t="s">
        <v>107</v>
      </c>
      <c r="B412" t="s">
        <v>108</v>
      </c>
      <c r="C412">
        <v>60</v>
      </c>
      <c r="D412">
        <f t="shared" si="40"/>
        <v>600</v>
      </c>
      <c r="E412">
        <v>182.04531</v>
      </c>
      <c r="F412">
        <v>58.21022</v>
      </c>
      <c r="G412">
        <v>109.46904000000001</v>
      </c>
      <c r="H412">
        <f t="shared" si="75"/>
        <v>4.8155598777694264</v>
      </c>
      <c r="I412">
        <f t="shared" si="77"/>
        <v>-51.925982615307134</v>
      </c>
      <c r="J412">
        <f t="shared" si="74"/>
        <v>-18.999470794861384</v>
      </c>
      <c r="K412">
        <f t="shared" si="76"/>
        <v>-22.036631177466365</v>
      </c>
      <c r="L412" t="s">
        <v>99</v>
      </c>
      <c r="M412" t="s">
        <v>108</v>
      </c>
    </row>
    <row r="413" spans="1:13" x14ac:dyDescent="0.3">
      <c r="A413" t="s">
        <v>107</v>
      </c>
      <c r="B413" t="s">
        <v>108</v>
      </c>
      <c r="C413">
        <v>80</v>
      </c>
      <c r="D413">
        <f t="shared" si="40"/>
        <v>800</v>
      </c>
      <c r="E413">
        <v>110.59568</v>
      </c>
      <c r="F413">
        <v>71.002269999999996</v>
      </c>
      <c r="G413">
        <v>96.637690000000006</v>
      </c>
      <c r="H413">
        <f t="shared" si="75"/>
        <v>-36.322731306493829</v>
      </c>
      <c r="I413">
        <f t="shared" si="77"/>
        <v>-57.312506471666502</v>
      </c>
      <c r="J413">
        <f t="shared" si="74"/>
        <v>-28.493900821984631</v>
      </c>
      <c r="K413">
        <f t="shared" si="76"/>
        <v>-40.709712866714987</v>
      </c>
      <c r="L413" t="s">
        <v>99</v>
      </c>
      <c r="M413" t="s">
        <v>108</v>
      </c>
    </row>
    <row r="414" spans="1:13" x14ac:dyDescent="0.3">
      <c r="A414" t="s">
        <v>107</v>
      </c>
      <c r="B414" t="s">
        <v>108</v>
      </c>
      <c r="C414">
        <v>100</v>
      </c>
      <c r="D414">
        <f t="shared" si="40"/>
        <v>1000</v>
      </c>
      <c r="E414">
        <v>90.909090000000006</v>
      </c>
      <c r="F414">
        <v>53.008650000000003</v>
      </c>
      <c r="G414">
        <v>85.763459999999995</v>
      </c>
      <c r="H414">
        <f t="shared" si="75"/>
        <v>-47.657606964285272</v>
      </c>
      <c r="I414">
        <f t="shared" si="77"/>
        <v>-47.931670055155472</v>
      </c>
      <c r="J414">
        <f t="shared" si="74"/>
        <v>-36.540179337795088</v>
      </c>
      <c r="K414">
        <f t="shared" si="76"/>
        <v>-44.043152119078606</v>
      </c>
      <c r="L414" t="s">
        <v>99</v>
      </c>
      <c r="M414" t="s">
        <v>108</v>
      </c>
    </row>
    <row r="415" spans="1:13" x14ac:dyDescent="0.3">
      <c r="A415" t="s">
        <v>107</v>
      </c>
      <c r="B415" t="s">
        <v>108</v>
      </c>
      <c r="C415">
        <v>120</v>
      </c>
      <c r="D415">
        <f t="shared" si="40"/>
        <v>1200</v>
      </c>
      <c r="E415">
        <v>82.321680000000001</v>
      </c>
      <c r="F415">
        <v>38.569459999999999</v>
      </c>
      <c r="G415">
        <v>83.814040000000006</v>
      </c>
      <c r="H415">
        <f t="shared" si="75"/>
        <v>-52.601948496895787</v>
      </c>
      <c r="I415">
        <f t="shared" si="77"/>
        <v>-61.126991036613568</v>
      </c>
      <c r="J415">
        <f t="shared" si="74"/>
        <v>-37.98263331056291</v>
      </c>
      <c r="K415">
        <f t="shared" si="76"/>
        <v>-50.570524281357422</v>
      </c>
      <c r="L415" t="s">
        <v>99</v>
      </c>
      <c r="M415" t="s">
        <v>108</v>
      </c>
    </row>
    <row r="416" spans="1:13" x14ac:dyDescent="0.3">
      <c r="A416" t="s">
        <v>107</v>
      </c>
      <c r="B416" t="s">
        <v>108</v>
      </c>
      <c r="C416">
        <v>140</v>
      </c>
      <c r="D416">
        <f t="shared" si="40"/>
        <v>1400</v>
      </c>
      <c r="E416">
        <v>54.545450000000002</v>
      </c>
      <c r="F416">
        <v>51.42595</v>
      </c>
      <c r="G416">
        <v>103.65231</v>
      </c>
      <c r="H416">
        <f t="shared" si="75"/>
        <v>-68.594566481636477</v>
      </c>
      <c r="I416">
        <f t="shared" si="77"/>
        <v>-71.715730087580525</v>
      </c>
      <c r="J416">
        <f t="shared" si="74"/>
        <v>-23.3035024027334</v>
      </c>
      <c r="K416">
        <f t="shared" si="76"/>
        <v>-54.537932990650141</v>
      </c>
      <c r="L416" t="s">
        <v>99</v>
      </c>
      <c r="M416" t="s">
        <v>108</v>
      </c>
    </row>
    <row r="417" spans="1:13" x14ac:dyDescent="0.3">
      <c r="A417" t="s">
        <v>107</v>
      </c>
      <c r="B417" t="s">
        <v>108</v>
      </c>
      <c r="C417">
        <v>160</v>
      </c>
      <c r="D417">
        <f t="shared" si="40"/>
        <v>1600</v>
      </c>
      <c r="E417">
        <v>54.545450000000002</v>
      </c>
      <c r="F417">
        <v>55.297840000000001</v>
      </c>
      <c r="G417">
        <v>90.909090000000006</v>
      </c>
      <c r="H417">
        <f t="shared" si="75"/>
        <v>-68.594566481636477</v>
      </c>
      <c r="I417">
        <f t="shared" si="77"/>
        <v>-62.287637672329666</v>
      </c>
      <c r="J417">
        <f t="shared" si="74"/>
        <v>-32.732721511419349</v>
      </c>
      <c r="K417">
        <f t="shared" si="76"/>
        <v>-54.538308555128502</v>
      </c>
      <c r="L417" t="s">
        <v>99</v>
      </c>
      <c r="M417" t="s">
        <v>108</v>
      </c>
    </row>
    <row r="418" spans="1:13" x14ac:dyDescent="0.3">
      <c r="A418" t="s">
        <v>107</v>
      </c>
      <c r="B418" t="s">
        <v>108</v>
      </c>
      <c r="C418">
        <v>180</v>
      </c>
      <c r="D418">
        <f t="shared" si="40"/>
        <v>1800</v>
      </c>
      <c r="E418">
        <v>45.454549999999998</v>
      </c>
      <c r="F418">
        <v>57.495959999999997</v>
      </c>
      <c r="G418">
        <v>53.008650000000003</v>
      </c>
      <c r="H418">
        <f t="shared" si="75"/>
        <v>-73.828800603310981</v>
      </c>
      <c r="I418">
        <f t="shared" si="77"/>
        <v>-59.448251748046623</v>
      </c>
      <c r="J418">
        <f t="shared" si="74"/>
        <v>-60.776775767377053</v>
      </c>
      <c r="K418">
        <f t="shared" si="76"/>
        <v>-64.684609372911552</v>
      </c>
      <c r="L418" t="s">
        <v>99</v>
      </c>
      <c r="M418" t="s">
        <v>108</v>
      </c>
    </row>
    <row r="419" spans="1:13" x14ac:dyDescent="0.3">
      <c r="A419" t="s">
        <v>107</v>
      </c>
      <c r="B419" t="s">
        <v>108</v>
      </c>
      <c r="C419">
        <v>200</v>
      </c>
      <c r="D419">
        <f t="shared" si="40"/>
        <v>2000</v>
      </c>
      <c r="E419">
        <v>45.454549999999998</v>
      </c>
      <c r="F419">
        <v>60.983669999999996</v>
      </c>
      <c r="G419">
        <v>78.202960000000004</v>
      </c>
      <c r="H419">
        <f t="shared" si="75"/>
        <v>-73.828800603310981</v>
      </c>
      <c r="I419">
        <f t="shared" si="77"/>
        <v>-57.836297124365423</v>
      </c>
      <c r="J419">
        <f t="shared" si="74"/>
        <v>-42.134496242880303</v>
      </c>
      <c r="K419">
        <f t="shared" si="76"/>
        <v>-57.933197990185569</v>
      </c>
      <c r="L419" t="s">
        <v>99</v>
      </c>
      <c r="M419" t="s">
        <v>108</v>
      </c>
    </row>
    <row r="420" spans="1:13" x14ac:dyDescent="0.3">
      <c r="A420" t="s">
        <v>107</v>
      </c>
      <c r="B420" t="s">
        <v>108</v>
      </c>
      <c r="C420">
        <v>220</v>
      </c>
      <c r="D420">
        <f t="shared" si="40"/>
        <v>2200</v>
      </c>
      <c r="E420">
        <v>54.545450000000002</v>
      </c>
      <c r="F420">
        <v>25.712969999999999</v>
      </c>
      <c r="G420">
        <v>73.29325</v>
      </c>
      <c r="H420">
        <f t="shared" si="75"/>
        <v>-68.594566481636477</v>
      </c>
      <c r="I420">
        <f t="shared" si="77"/>
        <v>-55.278643192569518</v>
      </c>
      <c r="J420">
        <f t="shared" si="74"/>
        <v>-45.767387407759074</v>
      </c>
      <c r="K420">
        <f t="shared" si="76"/>
        <v>-56.546865693988359</v>
      </c>
      <c r="L420" t="s">
        <v>99</v>
      </c>
      <c r="M420" t="s">
        <v>108</v>
      </c>
    </row>
    <row r="421" spans="1:13" x14ac:dyDescent="0.3">
      <c r="A421" t="s">
        <v>107</v>
      </c>
      <c r="B421" t="s">
        <v>108</v>
      </c>
      <c r="C421">
        <v>240</v>
      </c>
      <c r="D421">
        <f t="shared" si="40"/>
        <v>2400</v>
      </c>
      <c r="E421">
        <v>28.747979999999998</v>
      </c>
      <c r="F421">
        <v>32.777740000000001</v>
      </c>
      <c r="G421">
        <v>71.002269999999996</v>
      </c>
      <c r="H421">
        <f t="shared" si="75"/>
        <v>-83.44788108490728</v>
      </c>
      <c r="I421">
        <f t="shared" si="77"/>
        <v>-81.143822502831398</v>
      </c>
      <c r="J421">
        <f t="shared" si="74"/>
        <v>-47.462575311100409</v>
      </c>
      <c r="K421">
        <f t="shared" si="76"/>
        <v>-70.684759632946353</v>
      </c>
      <c r="L421" t="s">
        <v>99</v>
      </c>
      <c r="M421" t="s">
        <v>108</v>
      </c>
    </row>
    <row r="422" spans="1:13" x14ac:dyDescent="0.3">
      <c r="A422" t="s">
        <v>107</v>
      </c>
      <c r="B422" t="s">
        <v>108</v>
      </c>
      <c r="C422">
        <v>260</v>
      </c>
      <c r="D422">
        <f t="shared" si="40"/>
        <v>2600</v>
      </c>
      <c r="E422">
        <v>46.35472</v>
      </c>
      <c r="F422">
        <v>40.65578</v>
      </c>
      <c r="G422">
        <v>83.814040000000006</v>
      </c>
      <c r="H422">
        <f t="shared" si="75"/>
        <v>-73.310513026799555</v>
      </c>
      <c r="I422">
        <f t="shared" si="77"/>
        <v>-75.962991307653567</v>
      </c>
      <c r="J422">
        <f t="shared" si="74"/>
        <v>-37.98263331056291</v>
      </c>
      <c r="K422">
        <f t="shared" si="76"/>
        <v>-62.418712548338675</v>
      </c>
      <c r="L422" t="s">
        <v>99</v>
      </c>
      <c r="M422" t="s">
        <v>108</v>
      </c>
    </row>
    <row r="423" spans="1:13" x14ac:dyDescent="0.3">
      <c r="A423" t="s">
        <v>107</v>
      </c>
      <c r="B423" t="s">
        <v>108</v>
      </c>
      <c r="E423">
        <v>28.747979999999998</v>
      </c>
      <c r="F423">
        <v>18.181819999999998</v>
      </c>
      <c r="H423">
        <f t="shared" si="75"/>
        <v>-83.44788108490728</v>
      </c>
      <c r="I423">
        <f t="shared" si="77"/>
        <v>-70.185762128379679</v>
      </c>
      <c r="L423" t="s">
        <v>99</v>
      </c>
      <c r="M423" t="s">
        <v>108</v>
      </c>
    </row>
    <row r="424" spans="1:13" x14ac:dyDescent="0.3">
      <c r="A424" t="s">
        <v>107</v>
      </c>
      <c r="B424" t="s">
        <v>108</v>
      </c>
      <c r="E424">
        <v>28.747979999999998</v>
      </c>
      <c r="F424">
        <v>45.454549999999998</v>
      </c>
      <c r="H424">
        <f t="shared" si="75"/>
        <v>-83.44788108490728</v>
      </c>
      <c r="I424">
        <f t="shared" si="77"/>
        <v>-86.666665688888926</v>
      </c>
      <c r="L424" t="s">
        <v>99</v>
      </c>
      <c r="M424" t="s">
        <v>108</v>
      </c>
    </row>
    <row r="425" spans="1:13" x14ac:dyDescent="0.3">
      <c r="A425" t="s">
        <v>107</v>
      </c>
      <c r="B425" t="s">
        <v>108</v>
      </c>
      <c r="E425">
        <v>37.482779999999998</v>
      </c>
      <c r="F425">
        <v>60.983669999999996</v>
      </c>
      <c r="H425">
        <f t="shared" si="75"/>
        <v>-78.418677353043279</v>
      </c>
      <c r="I425">
        <f t="shared" si="77"/>
        <v>-66.666664222222295</v>
      </c>
      <c r="L425" t="s">
        <v>99</v>
      </c>
      <c r="M425" t="s">
        <v>108</v>
      </c>
    </row>
    <row r="426" spans="1:13" x14ac:dyDescent="0.3">
      <c r="A426" t="s">
        <v>107</v>
      </c>
      <c r="B426" t="s">
        <v>108</v>
      </c>
      <c r="I426">
        <f t="shared" si="77"/>
        <v>-55.278643192569518</v>
      </c>
      <c r="L426" t="s">
        <v>99</v>
      </c>
      <c r="M426" t="s">
        <v>108</v>
      </c>
    </row>
    <row r="427" spans="1:13" x14ac:dyDescent="0.3">
      <c r="A427" t="s">
        <v>99</v>
      </c>
      <c r="B427" t="s">
        <v>109</v>
      </c>
      <c r="C427">
        <v>1</v>
      </c>
      <c r="D427">
        <f t="shared" ref="D427:D545" si="78">C427*10</f>
        <v>10</v>
      </c>
      <c r="E427">
        <v>130.16201000000001</v>
      </c>
      <c r="F427">
        <v>176.51353</v>
      </c>
      <c r="G427">
        <v>109.84587000000001</v>
      </c>
      <c r="H427">
        <f>(E427/$E$427-1)*100</f>
        <v>0</v>
      </c>
      <c r="I427">
        <f>(F427/$F$427-1)*100</f>
        <v>0</v>
      </c>
      <c r="J427">
        <f>(G427/$G$427-1)*100</f>
        <v>0</v>
      </c>
      <c r="K427">
        <f t="shared" ref="K427:K490" si="79">AVERAGE(H427:J427)</f>
        <v>0</v>
      </c>
      <c r="L427" t="s">
        <v>99</v>
      </c>
      <c r="M427" t="s">
        <v>109</v>
      </c>
    </row>
    <row r="428" spans="1:13" x14ac:dyDescent="0.3">
      <c r="A428" t="s">
        <v>99</v>
      </c>
      <c r="B428" t="s">
        <v>109</v>
      </c>
      <c r="C428">
        <v>10</v>
      </c>
      <c r="D428">
        <f t="shared" si="78"/>
        <v>100</v>
      </c>
      <c r="E428">
        <v>126.62170999999999</v>
      </c>
      <c r="F428">
        <v>198.54845</v>
      </c>
      <c r="G428">
        <v>123.64973000000001</v>
      </c>
      <c r="H428">
        <f t="shared" ref="H428:H443" si="80">(E428/$E$427-1)*100</f>
        <v>-2.7199180467480599</v>
      </c>
      <c r="I428">
        <f t="shared" ref="I428:I443" si="81">(F428/$F$427-1)*100</f>
        <v>12.483416993586838</v>
      </c>
      <c r="J428">
        <f t="shared" ref="J428:J443" si="82">(G428/$G$427-1)*100</f>
        <v>12.566571688129912</v>
      </c>
      <c r="K428">
        <f t="shared" si="79"/>
        <v>7.4433568783228976</v>
      </c>
      <c r="L428" t="s">
        <v>99</v>
      </c>
      <c r="M428" t="s">
        <v>109</v>
      </c>
    </row>
    <row r="429" spans="1:13" x14ac:dyDescent="0.3">
      <c r="A429" t="s">
        <v>99</v>
      </c>
      <c r="B429" t="s">
        <v>109</v>
      </c>
      <c r="C429">
        <v>20</v>
      </c>
      <c r="D429">
        <f t="shared" si="78"/>
        <v>200</v>
      </c>
      <c r="E429">
        <v>130.16201000000001</v>
      </c>
      <c r="F429">
        <v>222.86637999999999</v>
      </c>
      <c r="G429">
        <v>138.46860000000001</v>
      </c>
      <c r="H429">
        <f t="shared" si="80"/>
        <v>0</v>
      </c>
      <c r="I429">
        <f t="shared" si="81"/>
        <v>26.260224924400966</v>
      </c>
      <c r="J429">
        <f t="shared" si="82"/>
        <v>26.057174475471868</v>
      </c>
      <c r="K429">
        <f t="shared" si="79"/>
        <v>17.439133133290944</v>
      </c>
      <c r="L429" t="s">
        <v>99</v>
      </c>
      <c r="M429" t="s">
        <v>109</v>
      </c>
    </row>
    <row r="430" spans="1:13" x14ac:dyDescent="0.3">
      <c r="A430" t="s">
        <v>99</v>
      </c>
      <c r="B430" t="s">
        <v>109</v>
      </c>
      <c r="C430">
        <v>30</v>
      </c>
      <c r="D430">
        <f t="shared" si="78"/>
        <v>300</v>
      </c>
      <c r="E430">
        <v>138.46860000000001</v>
      </c>
      <c r="F430">
        <v>242.57570999999999</v>
      </c>
      <c r="G430">
        <v>170.80267000000001</v>
      </c>
      <c r="H430">
        <f t="shared" si="80"/>
        <v>6.3817315052218326</v>
      </c>
      <c r="I430">
        <f t="shared" si="81"/>
        <v>37.426128184054775</v>
      </c>
      <c r="J430">
        <f t="shared" si="82"/>
        <v>55.493028549912715</v>
      </c>
      <c r="K430">
        <f t="shared" si="79"/>
        <v>33.10029607972978</v>
      </c>
      <c r="L430" t="s">
        <v>99</v>
      </c>
      <c r="M430" t="s">
        <v>109</v>
      </c>
    </row>
    <row r="431" spans="1:13" x14ac:dyDescent="0.3">
      <c r="A431" t="s">
        <v>99</v>
      </c>
      <c r="B431" t="s">
        <v>109</v>
      </c>
      <c r="C431">
        <v>40</v>
      </c>
      <c r="D431">
        <f t="shared" si="78"/>
        <v>400</v>
      </c>
      <c r="E431">
        <v>113.90876</v>
      </c>
      <c r="F431">
        <v>260.32402000000002</v>
      </c>
      <c r="G431">
        <v>203.27891</v>
      </c>
      <c r="H431">
        <f t="shared" si="80"/>
        <v>-12.486938393160962</v>
      </c>
      <c r="I431">
        <f t="shared" si="81"/>
        <v>47.481057117831149</v>
      </c>
      <c r="J431">
        <f t="shared" si="82"/>
        <v>85.058309429384991</v>
      </c>
      <c r="K431">
        <f t="shared" si="79"/>
        <v>40.017476051351728</v>
      </c>
      <c r="L431" t="s">
        <v>99</v>
      </c>
      <c r="M431" t="s">
        <v>109</v>
      </c>
    </row>
    <row r="432" spans="1:13" x14ac:dyDescent="0.3">
      <c r="A432" t="s">
        <v>99</v>
      </c>
      <c r="B432" t="s">
        <v>109</v>
      </c>
      <c r="C432">
        <v>50</v>
      </c>
      <c r="D432">
        <f t="shared" si="78"/>
        <v>500</v>
      </c>
      <c r="E432">
        <v>60.983669999999996</v>
      </c>
      <c r="F432">
        <v>189.82374999999999</v>
      </c>
      <c r="G432">
        <v>203.27891</v>
      </c>
      <c r="H432">
        <f t="shared" si="80"/>
        <v>-53.147873177434811</v>
      </c>
      <c r="I432">
        <f t="shared" si="81"/>
        <v>7.5406230899127014</v>
      </c>
      <c r="J432">
        <f t="shared" si="82"/>
        <v>85.058309429384991</v>
      </c>
      <c r="K432">
        <f t="shared" si="79"/>
        <v>13.150353113954294</v>
      </c>
      <c r="L432" t="s">
        <v>99</v>
      </c>
      <c r="M432" t="s">
        <v>109</v>
      </c>
    </row>
    <row r="433" spans="1:13" x14ac:dyDescent="0.3">
      <c r="A433" t="s">
        <v>99</v>
      </c>
      <c r="B433" t="s">
        <v>109</v>
      </c>
      <c r="C433">
        <v>60</v>
      </c>
      <c r="D433">
        <f t="shared" si="78"/>
        <v>600</v>
      </c>
      <c r="E433">
        <v>65.555480000000003</v>
      </c>
      <c r="F433">
        <v>142.29523</v>
      </c>
      <c r="G433">
        <v>171.52692999999999</v>
      </c>
      <c r="H433">
        <f t="shared" si="80"/>
        <v>-49.635473514891174</v>
      </c>
      <c r="I433">
        <f t="shared" si="81"/>
        <v>-19.385652759876248</v>
      </c>
      <c r="J433">
        <f t="shared" si="82"/>
        <v>56.152370589809152</v>
      </c>
      <c r="K433">
        <f t="shared" si="79"/>
        <v>-4.2895852283194245</v>
      </c>
      <c r="L433" t="s">
        <v>99</v>
      </c>
      <c r="M433" t="s">
        <v>109</v>
      </c>
    </row>
    <row r="434" spans="1:13" x14ac:dyDescent="0.3">
      <c r="A434" t="s">
        <v>99</v>
      </c>
      <c r="B434" t="s">
        <v>109</v>
      </c>
      <c r="C434">
        <v>80</v>
      </c>
      <c r="D434">
        <f t="shared" si="78"/>
        <v>800</v>
      </c>
      <c r="E434">
        <v>48.956040000000002</v>
      </c>
      <c r="F434">
        <v>103.65231</v>
      </c>
      <c r="G434">
        <v>121.96733999999999</v>
      </c>
      <c r="H434">
        <f t="shared" si="80"/>
        <v>-62.388380449871676</v>
      </c>
      <c r="I434">
        <f t="shared" si="81"/>
        <v>-41.277980220553069</v>
      </c>
      <c r="J434">
        <f t="shared" si="82"/>
        <v>11.034980195432009</v>
      </c>
      <c r="K434">
        <f t="shared" si="79"/>
        <v>-30.877126824997578</v>
      </c>
      <c r="L434" t="s">
        <v>99</v>
      </c>
      <c r="M434" t="s">
        <v>109</v>
      </c>
    </row>
    <row r="435" spans="1:13" x14ac:dyDescent="0.3">
      <c r="A435" t="s">
        <v>99</v>
      </c>
      <c r="B435" t="s">
        <v>109</v>
      </c>
      <c r="C435">
        <v>100</v>
      </c>
      <c r="D435">
        <f t="shared" si="78"/>
        <v>1000</v>
      </c>
      <c r="E435">
        <v>60.983669999999996</v>
      </c>
      <c r="F435">
        <v>103.65231</v>
      </c>
      <c r="G435">
        <v>98.333219999999997</v>
      </c>
      <c r="H435">
        <f t="shared" si="80"/>
        <v>-53.147873177434811</v>
      </c>
      <c r="I435">
        <f t="shared" si="81"/>
        <v>-41.277980220553069</v>
      </c>
      <c r="J435">
        <f t="shared" si="82"/>
        <v>-10.480730864073461</v>
      </c>
      <c r="K435">
        <f t="shared" si="79"/>
        <v>-34.968861420687112</v>
      </c>
      <c r="L435" t="s">
        <v>99</v>
      </c>
      <c r="M435" t="s">
        <v>109</v>
      </c>
    </row>
    <row r="436" spans="1:13" x14ac:dyDescent="0.3">
      <c r="A436" t="s">
        <v>99</v>
      </c>
      <c r="B436" t="s">
        <v>109</v>
      </c>
      <c r="C436">
        <v>120</v>
      </c>
      <c r="D436">
        <f t="shared" si="78"/>
        <v>1200</v>
      </c>
      <c r="E436">
        <v>57.495959999999997</v>
      </c>
      <c r="F436">
        <v>89.535070000000005</v>
      </c>
      <c r="G436">
        <v>98.333219999999997</v>
      </c>
      <c r="H436">
        <f t="shared" si="80"/>
        <v>-55.827387730106516</v>
      </c>
      <c r="I436">
        <f t="shared" si="81"/>
        <v>-49.275803390255689</v>
      </c>
      <c r="J436">
        <f t="shared" si="82"/>
        <v>-10.480730864073461</v>
      </c>
      <c r="K436">
        <f t="shared" si="79"/>
        <v>-38.527973994811887</v>
      </c>
      <c r="L436" t="s">
        <v>99</v>
      </c>
      <c r="M436" t="s">
        <v>109</v>
      </c>
    </row>
    <row r="437" spans="1:13" x14ac:dyDescent="0.3">
      <c r="A437" t="s">
        <v>99</v>
      </c>
      <c r="B437" t="s">
        <v>109</v>
      </c>
      <c r="C437">
        <v>140</v>
      </c>
      <c r="D437">
        <f t="shared" si="78"/>
        <v>1400</v>
      </c>
      <c r="E437">
        <v>57.495959999999997</v>
      </c>
      <c r="F437">
        <v>89.535070000000005</v>
      </c>
      <c r="G437">
        <v>136.36364</v>
      </c>
      <c r="H437">
        <f t="shared" si="80"/>
        <v>-55.827387730106516</v>
      </c>
      <c r="I437">
        <f t="shared" si="81"/>
        <v>-49.275803390255689</v>
      </c>
      <c r="J437">
        <f t="shared" si="82"/>
        <v>24.140889411682021</v>
      </c>
      <c r="K437">
        <f t="shared" si="79"/>
        <v>-26.98743390289339</v>
      </c>
      <c r="L437" t="s">
        <v>99</v>
      </c>
      <c r="M437" t="s">
        <v>109</v>
      </c>
    </row>
    <row r="438" spans="1:13" x14ac:dyDescent="0.3">
      <c r="A438" t="s">
        <v>99</v>
      </c>
      <c r="B438" t="s">
        <v>109</v>
      </c>
      <c r="C438">
        <v>160</v>
      </c>
      <c r="D438">
        <f t="shared" si="78"/>
        <v>1600</v>
      </c>
      <c r="E438">
        <v>69.234300000000005</v>
      </c>
      <c r="F438">
        <v>106.40636000000001</v>
      </c>
      <c r="G438">
        <v>113.90876</v>
      </c>
      <c r="H438">
        <f t="shared" si="80"/>
        <v>-46.809134247389082</v>
      </c>
      <c r="I438">
        <f t="shared" si="81"/>
        <v>-39.717731552929678</v>
      </c>
      <c r="J438">
        <f t="shared" si="82"/>
        <v>3.6987189413675736</v>
      </c>
      <c r="K438">
        <f t="shared" si="79"/>
        <v>-27.609382286317061</v>
      </c>
      <c r="L438" t="s">
        <v>99</v>
      </c>
      <c r="M438" t="s">
        <v>109</v>
      </c>
    </row>
    <row r="439" spans="1:13" x14ac:dyDescent="0.3">
      <c r="A439" t="s">
        <v>99</v>
      </c>
      <c r="B439" t="s">
        <v>109</v>
      </c>
      <c r="C439">
        <v>180</v>
      </c>
      <c r="D439">
        <f t="shared" si="78"/>
        <v>1800</v>
      </c>
      <c r="E439">
        <v>69.234300000000005</v>
      </c>
      <c r="F439">
        <v>92.709450000000004</v>
      </c>
      <c r="G439">
        <v>90.909090000000006</v>
      </c>
      <c r="H439">
        <f t="shared" si="80"/>
        <v>-46.809134247389082</v>
      </c>
      <c r="I439">
        <f t="shared" si="81"/>
        <v>-47.477425668162667</v>
      </c>
      <c r="J439">
        <f t="shared" si="82"/>
        <v>-17.239410093433637</v>
      </c>
      <c r="K439">
        <f t="shared" si="79"/>
        <v>-37.175323336328461</v>
      </c>
      <c r="L439" t="s">
        <v>99</v>
      </c>
      <c r="M439" t="s">
        <v>109</v>
      </c>
    </row>
    <row r="440" spans="1:13" x14ac:dyDescent="0.3">
      <c r="A440" t="s">
        <v>99</v>
      </c>
      <c r="B440" t="s">
        <v>109</v>
      </c>
      <c r="C440">
        <v>200</v>
      </c>
      <c r="D440">
        <f t="shared" si="78"/>
        <v>2000</v>
      </c>
      <c r="E440">
        <v>53.008650000000003</v>
      </c>
      <c r="F440">
        <v>74.965559999999996</v>
      </c>
      <c r="G440">
        <v>89.535070000000005</v>
      </c>
      <c r="H440">
        <f t="shared" si="80"/>
        <v>-59.274868296824856</v>
      </c>
      <c r="I440">
        <f t="shared" si="81"/>
        <v>-57.529850544601317</v>
      </c>
      <c r="J440">
        <f t="shared" si="82"/>
        <v>-18.490271869119891</v>
      </c>
      <c r="K440">
        <f t="shared" si="79"/>
        <v>-45.098330236848682</v>
      </c>
      <c r="L440" t="s">
        <v>99</v>
      </c>
      <c r="M440" t="s">
        <v>109</v>
      </c>
    </row>
    <row r="441" spans="1:13" x14ac:dyDescent="0.3">
      <c r="A441" t="s">
        <v>99</v>
      </c>
      <c r="B441" t="s">
        <v>109</v>
      </c>
      <c r="C441">
        <v>220</v>
      </c>
      <c r="D441">
        <f t="shared" si="78"/>
        <v>2200</v>
      </c>
      <c r="E441">
        <v>85.763459999999995</v>
      </c>
      <c r="F441">
        <v>81.818179999999998</v>
      </c>
      <c r="G441">
        <v>85.763459999999995</v>
      </c>
      <c r="H441">
        <f t="shared" si="80"/>
        <v>-34.110221561575457</v>
      </c>
      <c r="I441">
        <f t="shared" si="81"/>
        <v>-53.647643894493527</v>
      </c>
      <c r="J441">
        <f t="shared" si="82"/>
        <v>-21.923819256927924</v>
      </c>
      <c r="K441">
        <f t="shared" si="79"/>
        <v>-36.560561570998971</v>
      </c>
      <c r="L441" t="s">
        <v>99</v>
      </c>
      <c r="M441" t="s">
        <v>109</v>
      </c>
    </row>
    <row r="442" spans="1:13" x14ac:dyDescent="0.3">
      <c r="A442" t="s">
        <v>99</v>
      </c>
      <c r="B442" t="s">
        <v>109</v>
      </c>
      <c r="C442">
        <v>240</v>
      </c>
      <c r="D442">
        <f t="shared" si="78"/>
        <v>2400</v>
      </c>
      <c r="E442">
        <v>48.956040000000002</v>
      </c>
      <c r="F442">
        <v>101.63945</v>
      </c>
      <c r="G442">
        <v>98.333219999999997</v>
      </c>
      <c r="H442">
        <f t="shared" si="80"/>
        <v>-62.388380449871676</v>
      </c>
      <c r="I442">
        <f t="shared" si="81"/>
        <v>-42.418323399911614</v>
      </c>
      <c r="J442">
        <f t="shared" si="82"/>
        <v>-10.480730864073461</v>
      </c>
      <c r="K442">
        <f t="shared" si="79"/>
        <v>-38.429144904618916</v>
      </c>
      <c r="L442" t="s">
        <v>99</v>
      </c>
      <c r="M442" t="s">
        <v>109</v>
      </c>
    </row>
    <row r="443" spans="1:13" x14ac:dyDescent="0.3">
      <c r="A443" t="s">
        <v>99</v>
      </c>
      <c r="B443" t="s">
        <v>109</v>
      </c>
      <c r="C443">
        <v>260</v>
      </c>
      <c r="D443">
        <f t="shared" si="78"/>
        <v>2600</v>
      </c>
      <c r="E443">
        <v>77.672759999999997</v>
      </c>
      <c r="F443">
        <v>69.234300000000005</v>
      </c>
      <c r="G443">
        <v>81.31156</v>
      </c>
      <c r="H443">
        <f t="shared" si="80"/>
        <v>-40.326090539013663</v>
      </c>
      <c r="I443">
        <f t="shared" si="81"/>
        <v>-60.776774448961504</v>
      </c>
      <c r="J443">
        <f t="shared" si="82"/>
        <v>-25.976679869711994</v>
      </c>
      <c r="K443">
        <f t="shared" si="79"/>
        <v>-42.359848285895715</v>
      </c>
      <c r="L443" t="s">
        <v>99</v>
      </c>
      <c r="M443" t="s">
        <v>109</v>
      </c>
    </row>
    <row r="444" spans="1:13" x14ac:dyDescent="0.3">
      <c r="A444" t="s">
        <v>77</v>
      </c>
      <c r="B444" t="s">
        <v>110</v>
      </c>
      <c r="C444">
        <v>1</v>
      </c>
      <c r="D444">
        <f t="shared" si="78"/>
        <v>10</v>
      </c>
      <c r="E444">
        <v>81.31156</v>
      </c>
      <c r="F444">
        <v>118.18182</v>
      </c>
      <c r="G444">
        <v>146.5865</v>
      </c>
      <c r="H444">
        <f>(E444/$E$444-1)*100</f>
        <v>0</v>
      </c>
      <c r="I444">
        <f>(F444/$F$444-1)*100</f>
        <v>0</v>
      </c>
      <c r="J444">
        <f>(G444/$G$444-1)*100</f>
        <v>0</v>
      </c>
      <c r="K444">
        <f t="shared" si="79"/>
        <v>0</v>
      </c>
      <c r="L444" t="s">
        <v>77</v>
      </c>
      <c r="M444" t="s">
        <v>110</v>
      </c>
    </row>
    <row r="445" spans="1:13" x14ac:dyDescent="0.3">
      <c r="A445" t="s">
        <v>77</v>
      </c>
      <c r="B445" t="s">
        <v>110</v>
      </c>
      <c r="C445">
        <v>10</v>
      </c>
      <c r="D445">
        <f t="shared" si="78"/>
        <v>100</v>
      </c>
      <c r="E445">
        <v>89.535070000000005</v>
      </c>
      <c r="F445">
        <v>118.18182</v>
      </c>
      <c r="G445">
        <v>147.98928000000001</v>
      </c>
      <c r="H445">
        <f t="shared" ref="H445:H464" si="83">(E445/$E$444-1)*100</f>
        <v>10.113580406033297</v>
      </c>
      <c r="I445">
        <f t="shared" ref="I445:I464" si="84">(F445/$F$444-1)*100</f>
        <v>0</v>
      </c>
      <c r="J445">
        <f t="shared" ref="J445:J464" si="85">(G445/$G$444-1)*100</f>
        <v>0.9569639769010152</v>
      </c>
      <c r="K445">
        <f t="shared" si="79"/>
        <v>3.6901814609781041</v>
      </c>
      <c r="L445" t="s">
        <v>77</v>
      </c>
      <c r="M445" t="s">
        <v>110</v>
      </c>
    </row>
    <row r="446" spans="1:13" x14ac:dyDescent="0.3">
      <c r="A446" t="s">
        <v>77</v>
      </c>
      <c r="B446" t="s">
        <v>110</v>
      </c>
      <c r="C446">
        <v>20</v>
      </c>
      <c r="D446">
        <f t="shared" si="78"/>
        <v>200</v>
      </c>
      <c r="E446">
        <v>89.535070000000005</v>
      </c>
      <c r="F446">
        <v>136.66632999999999</v>
      </c>
      <c r="G446">
        <v>147.98928000000001</v>
      </c>
      <c r="H446">
        <f t="shared" si="83"/>
        <v>10.113580406033297</v>
      </c>
      <c r="I446">
        <f t="shared" si="84"/>
        <v>15.640738990142466</v>
      </c>
      <c r="J446">
        <f t="shared" si="85"/>
        <v>0.9569639769010152</v>
      </c>
      <c r="K446">
        <f t="shared" si="79"/>
        <v>8.9037611243589261</v>
      </c>
      <c r="L446" t="s">
        <v>77</v>
      </c>
      <c r="M446" t="s">
        <v>110</v>
      </c>
    </row>
    <row r="447" spans="1:13" x14ac:dyDescent="0.3">
      <c r="A447" t="s">
        <v>77</v>
      </c>
      <c r="B447" t="s">
        <v>110</v>
      </c>
      <c r="C447">
        <v>30</v>
      </c>
      <c r="D447">
        <f t="shared" si="78"/>
        <v>300</v>
      </c>
      <c r="E447">
        <v>89.535070000000005</v>
      </c>
      <c r="F447">
        <v>127.59699000000001</v>
      </c>
      <c r="G447">
        <v>135.14608000000001</v>
      </c>
      <c r="H447">
        <f t="shared" si="83"/>
        <v>10.113580406033297</v>
      </c>
      <c r="I447">
        <f t="shared" si="84"/>
        <v>7.9666821851279712</v>
      </c>
      <c r="J447">
        <f t="shared" si="85"/>
        <v>-7.8045522609517137</v>
      </c>
      <c r="K447">
        <f t="shared" si="79"/>
        <v>3.4252367767365186</v>
      </c>
      <c r="L447" t="s">
        <v>77</v>
      </c>
      <c r="M447" t="s">
        <v>110</v>
      </c>
    </row>
    <row r="448" spans="1:13" x14ac:dyDescent="0.3">
      <c r="A448" t="s">
        <v>77</v>
      </c>
      <c r="B448" t="s">
        <v>110</v>
      </c>
      <c r="C448">
        <v>40</v>
      </c>
      <c r="D448">
        <f t="shared" si="78"/>
        <v>400</v>
      </c>
      <c r="E448">
        <v>134.22566</v>
      </c>
      <c r="F448">
        <v>154.8126</v>
      </c>
      <c r="G448">
        <v>151.30287999999999</v>
      </c>
      <c r="H448">
        <f t="shared" si="83"/>
        <v>65.075740767979369</v>
      </c>
      <c r="I448">
        <f t="shared" si="84"/>
        <v>30.995274907764991</v>
      </c>
      <c r="J448">
        <f t="shared" si="85"/>
        <v>3.2174722774607423</v>
      </c>
      <c r="K448">
        <f t="shared" si="79"/>
        <v>33.096162651068369</v>
      </c>
      <c r="L448" t="s">
        <v>77</v>
      </c>
      <c r="M448" t="s">
        <v>110</v>
      </c>
    </row>
    <row r="449" spans="1:13" x14ac:dyDescent="0.3">
      <c r="A449" t="s">
        <v>77</v>
      </c>
      <c r="B449" t="s">
        <v>110</v>
      </c>
      <c r="C449">
        <v>50</v>
      </c>
      <c r="D449">
        <f t="shared" si="78"/>
        <v>500</v>
      </c>
      <c r="E449">
        <v>174.86713</v>
      </c>
      <c r="F449">
        <v>146.5865</v>
      </c>
      <c r="G449">
        <v>232.84088</v>
      </c>
      <c r="H449">
        <f t="shared" si="83"/>
        <v>115.05814179435249</v>
      </c>
      <c r="I449">
        <f t="shared" si="84"/>
        <v>24.034728861004172</v>
      </c>
      <c r="J449">
        <f t="shared" si="85"/>
        <v>58.841967029706012</v>
      </c>
      <c r="K449">
        <f t="shared" si="79"/>
        <v>65.978279228354225</v>
      </c>
      <c r="L449" t="s">
        <v>77</v>
      </c>
      <c r="M449" t="s">
        <v>110</v>
      </c>
    </row>
    <row r="450" spans="1:13" x14ac:dyDescent="0.3">
      <c r="A450" t="s">
        <v>77</v>
      </c>
      <c r="B450" t="s">
        <v>110</v>
      </c>
      <c r="C450">
        <v>60</v>
      </c>
      <c r="D450">
        <f t="shared" si="78"/>
        <v>600</v>
      </c>
      <c r="E450">
        <v>215.51399000000001</v>
      </c>
      <c r="F450">
        <v>182.72501</v>
      </c>
      <c r="G450">
        <v>262.22190999999998</v>
      </c>
      <c r="H450">
        <f t="shared" si="83"/>
        <v>165.04717164447467</v>
      </c>
      <c r="I450">
        <f t="shared" si="84"/>
        <v>54.61346762133126</v>
      </c>
      <c r="J450">
        <f t="shared" si="85"/>
        <v>78.885443066039485</v>
      </c>
      <c r="K450">
        <f t="shared" si="79"/>
        <v>99.515360777281799</v>
      </c>
      <c r="L450" t="s">
        <v>77</v>
      </c>
      <c r="M450" t="s">
        <v>110</v>
      </c>
    </row>
    <row r="451" spans="1:13" x14ac:dyDescent="0.3">
      <c r="A451" t="s">
        <v>77</v>
      </c>
      <c r="B451" t="s">
        <v>110</v>
      </c>
      <c r="C451">
        <v>80</v>
      </c>
      <c r="D451">
        <f t="shared" si="78"/>
        <v>800</v>
      </c>
      <c r="E451">
        <v>256.16368999999997</v>
      </c>
      <c r="F451">
        <v>227.99884</v>
      </c>
      <c r="G451">
        <v>285.31554</v>
      </c>
      <c r="H451">
        <f t="shared" si="83"/>
        <v>215.03969423289871</v>
      </c>
      <c r="I451">
        <f t="shared" si="84"/>
        <v>92.922092416583197</v>
      </c>
      <c r="J451">
        <f t="shared" si="85"/>
        <v>94.639711023866454</v>
      </c>
      <c r="K451">
        <f t="shared" si="79"/>
        <v>134.20049922444946</v>
      </c>
      <c r="L451" t="s">
        <v>77</v>
      </c>
      <c r="M451" t="s">
        <v>110</v>
      </c>
    </row>
    <row r="452" spans="1:13" x14ac:dyDescent="0.3">
      <c r="A452" t="s">
        <v>77</v>
      </c>
      <c r="B452" t="s">
        <v>110</v>
      </c>
      <c r="C452">
        <v>100</v>
      </c>
      <c r="D452">
        <f t="shared" si="78"/>
        <v>1000</v>
      </c>
      <c r="E452">
        <v>176.51353</v>
      </c>
      <c r="F452">
        <v>227.27273</v>
      </c>
      <c r="G452">
        <v>201.85094000000001</v>
      </c>
      <c r="H452">
        <f t="shared" si="83"/>
        <v>117.08294613951571</v>
      </c>
      <c r="I452">
        <f t="shared" si="84"/>
        <v>92.307691656804749</v>
      </c>
      <c r="J452">
        <f t="shared" si="85"/>
        <v>37.700906973015933</v>
      </c>
      <c r="K452">
        <f t="shared" si="79"/>
        <v>82.363848256445465</v>
      </c>
      <c r="L452" t="s">
        <v>77</v>
      </c>
      <c r="M452" t="s">
        <v>110</v>
      </c>
    </row>
    <row r="453" spans="1:13" x14ac:dyDescent="0.3">
      <c r="A453" t="s">
        <v>77</v>
      </c>
      <c r="B453" t="s">
        <v>110</v>
      </c>
      <c r="C453">
        <v>120</v>
      </c>
      <c r="D453">
        <f t="shared" si="78"/>
        <v>1200</v>
      </c>
      <c r="E453">
        <v>101.63945</v>
      </c>
      <c r="F453">
        <v>163.88869</v>
      </c>
      <c r="G453">
        <v>138.76669999999999</v>
      </c>
      <c r="H453">
        <f t="shared" si="83"/>
        <v>25</v>
      </c>
      <c r="I453">
        <f t="shared" si="84"/>
        <v>38.675043251153184</v>
      </c>
      <c r="J453">
        <f t="shared" si="85"/>
        <v>-5.3345976607668604</v>
      </c>
      <c r="K453">
        <f t="shared" si="79"/>
        <v>19.446815196795441</v>
      </c>
      <c r="L453" t="s">
        <v>77</v>
      </c>
      <c r="M453" t="s">
        <v>110</v>
      </c>
    </row>
    <row r="454" spans="1:13" x14ac:dyDescent="0.3">
      <c r="A454" t="s">
        <v>77</v>
      </c>
      <c r="B454" t="s">
        <v>110</v>
      </c>
      <c r="C454">
        <v>140</v>
      </c>
      <c r="D454">
        <f t="shared" si="78"/>
        <v>1400</v>
      </c>
      <c r="E454">
        <v>60.983669999999996</v>
      </c>
      <c r="F454">
        <v>109.46904000000001</v>
      </c>
      <c r="G454">
        <v>126.29495</v>
      </c>
      <c r="H454">
        <f t="shared" si="83"/>
        <v>-25</v>
      </c>
      <c r="I454">
        <f t="shared" si="84"/>
        <v>-7.3723521942715031</v>
      </c>
      <c r="J454">
        <f t="shared" si="85"/>
        <v>-13.842714028918079</v>
      </c>
      <c r="K454">
        <f t="shared" si="79"/>
        <v>-15.405022074396527</v>
      </c>
      <c r="L454" t="s">
        <v>77</v>
      </c>
      <c r="M454" t="s">
        <v>110</v>
      </c>
    </row>
    <row r="455" spans="1:13" x14ac:dyDescent="0.3">
      <c r="A455" t="s">
        <v>77</v>
      </c>
      <c r="B455" t="s">
        <v>110</v>
      </c>
      <c r="C455">
        <v>160</v>
      </c>
      <c r="D455">
        <f t="shared" si="78"/>
        <v>1600</v>
      </c>
      <c r="E455">
        <v>60.983669999999996</v>
      </c>
      <c r="F455">
        <v>127.59699000000001</v>
      </c>
      <c r="G455">
        <v>106.01730999999999</v>
      </c>
      <c r="H455">
        <f t="shared" si="83"/>
        <v>-25</v>
      </c>
      <c r="I455">
        <f t="shared" si="84"/>
        <v>7.9666821851279712</v>
      </c>
      <c r="J455">
        <f t="shared" si="85"/>
        <v>-27.675938780174171</v>
      </c>
      <c r="K455">
        <f t="shared" si="79"/>
        <v>-14.903085531682066</v>
      </c>
      <c r="L455" t="s">
        <v>77</v>
      </c>
      <c r="M455" t="s">
        <v>110</v>
      </c>
    </row>
    <row r="456" spans="1:13" x14ac:dyDescent="0.3">
      <c r="A456" t="s">
        <v>77</v>
      </c>
      <c r="B456" t="s">
        <v>110</v>
      </c>
      <c r="C456">
        <v>180</v>
      </c>
      <c r="D456">
        <f t="shared" si="78"/>
        <v>1800</v>
      </c>
      <c r="E456">
        <v>71.002269999999996</v>
      </c>
      <c r="F456">
        <v>91.36251</v>
      </c>
      <c r="G456">
        <v>123.64973000000001</v>
      </c>
      <c r="H456">
        <f t="shared" si="83"/>
        <v>-12.678750721299659</v>
      </c>
      <c r="I456">
        <f t="shared" si="84"/>
        <v>-22.693261958565202</v>
      </c>
      <c r="J456">
        <f t="shared" si="85"/>
        <v>-15.647259467959184</v>
      </c>
      <c r="K456">
        <f t="shared" si="79"/>
        <v>-17.006424049274681</v>
      </c>
      <c r="L456" t="s">
        <v>77</v>
      </c>
      <c r="M456" t="s">
        <v>110</v>
      </c>
    </row>
    <row r="457" spans="1:13" x14ac:dyDescent="0.3">
      <c r="A457" t="s">
        <v>77</v>
      </c>
      <c r="B457" t="s">
        <v>110</v>
      </c>
      <c r="C457">
        <v>200</v>
      </c>
      <c r="D457">
        <f t="shared" si="78"/>
        <v>2000</v>
      </c>
      <c r="E457">
        <v>69.234300000000005</v>
      </c>
      <c r="F457">
        <v>121.28785999999999</v>
      </c>
      <c r="G457">
        <v>135.14608000000001</v>
      </c>
      <c r="H457">
        <f t="shared" si="83"/>
        <v>-14.853066402858328</v>
      </c>
      <c r="I457">
        <f t="shared" si="84"/>
        <v>2.6281876518740255</v>
      </c>
      <c r="J457">
        <f t="shared" si="85"/>
        <v>-7.8045522609517137</v>
      </c>
      <c r="K457">
        <f t="shared" si="79"/>
        <v>-6.6764770039786718</v>
      </c>
      <c r="L457" t="s">
        <v>77</v>
      </c>
      <c r="M457" t="s">
        <v>110</v>
      </c>
    </row>
    <row r="458" spans="1:13" x14ac:dyDescent="0.3">
      <c r="A458" t="s">
        <v>77</v>
      </c>
      <c r="B458" t="s">
        <v>110</v>
      </c>
      <c r="C458">
        <v>220</v>
      </c>
      <c r="D458">
        <f t="shared" si="78"/>
        <v>2200</v>
      </c>
      <c r="E458">
        <v>65.555480000000003</v>
      </c>
      <c r="F458">
        <v>118.53095</v>
      </c>
      <c r="G458">
        <v>131.11096000000001</v>
      </c>
      <c r="H458">
        <f t="shared" si="83"/>
        <v>-19.377416938009794</v>
      </c>
      <c r="I458">
        <f t="shared" si="84"/>
        <v>0.29541768776280009</v>
      </c>
      <c r="J458">
        <f t="shared" si="85"/>
        <v>-10.55727505602494</v>
      </c>
      <c r="K458">
        <f t="shared" si="79"/>
        <v>-9.879758102090646</v>
      </c>
      <c r="L458" t="s">
        <v>77</v>
      </c>
      <c r="M458" t="s">
        <v>110</v>
      </c>
    </row>
    <row r="459" spans="1:13" x14ac:dyDescent="0.3">
      <c r="A459" t="s">
        <v>77</v>
      </c>
      <c r="B459" t="s">
        <v>110</v>
      </c>
      <c r="C459">
        <v>240</v>
      </c>
      <c r="D459">
        <f t="shared" si="78"/>
        <v>2400</v>
      </c>
      <c r="E459">
        <v>73.29325</v>
      </c>
      <c r="F459">
        <v>118.53095</v>
      </c>
      <c r="G459">
        <v>131.11096000000001</v>
      </c>
      <c r="H459">
        <f t="shared" si="83"/>
        <v>-9.86121776534603</v>
      </c>
      <c r="I459">
        <f t="shared" si="84"/>
        <v>0.29541768776280009</v>
      </c>
      <c r="J459">
        <f t="shared" si="85"/>
        <v>-10.55727505602494</v>
      </c>
      <c r="K459">
        <f t="shared" si="79"/>
        <v>-6.707691711202723</v>
      </c>
      <c r="L459" t="s">
        <v>77</v>
      </c>
      <c r="M459" t="s">
        <v>110</v>
      </c>
    </row>
    <row r="460" spans="1:13" x14ac:dyDescent="0.3">
      <c r="A460" t="s">
        <v>77</v>
      </c>
      <c r="B460" t="s">
        <v>110</v>
      </c>
      <c r="C460">
        <v>260</v>
      </c>
      <c r="D460">
        <f t="shared" si="78"/>
        <v>2600</v>
      </c>
      <c r="E460">
        <v>57.495959999999997</v>
      </c>
      <c r="F460">
        <v>127.27273</v>
      </c>
      <c r="G460">
        <v>142.00453999999999</v>
      </c>
      <c r="H460">
        <f t="shared" si="83"/>
        <v>-29.289316303856427</v>
      </c>
      <c r="I460">
        <f t="shared" si="84"/>
        <v>7.6923083431952533</v>
      </c>
      <c r="J460">
        <f t="shared" si="85"/>
        <v>-3.1257721550074558</v>
      </c>
      <c r="K460">
        <f t="shared" si="79"/>
        <v>-8.2409267052228774</v>
      </c>
      <c r="L460" t="s">
        <v>77</v>
      </c>
      <c r="M460" t="s">
        <v>110</v>
      </c>
    </row>
    <row r="461" spans="1:13" x14ac:dyDescent="0.3">
      <c r="A461" t="s">
        <v>77</v>
      </c>
      <c r="B461" t="s">
        <v>110</v>
      </c>
      <c r="C461">
        <v>280</v>
      </c>
      <c r="D461">
        <f t="shared" si="78"/>
        <v>2800</v>
      </c>
      <c r="E461">
        <v>69.234300000000005</v>
      </c>
      <c r="F461">
        <v>127.59699000000001</v>
      </c>
      <c r="G461">
        <v>122.30567000000001</v>
      </c>
      <c r="H461">
        <f t="shared" si="83"/>
        <v>-14.853066402858328</v>
      </c>
      <c r="I461">
        <f t="shared" si="84"/>
        <v>7.9666821851279712</v>
      </c>
      <c r="J461">
        <f t="shared" si="85"/>
        <v>-16.564165185743562</v>
      </c>
      <c r="K461">
        <f t="shared" si="79"/>
        <v>-7.8168498011579723</v>
      </c>
      <c r="L461" t="s">
        <v>77</v>
      </c>
      <c r="M461" t="s">
        <v>110</v>
      </c>
    </row>
    <row r="462" spans="1:13" x14ac:dyDescent="0.3">
      <c r="A462" t="s">
        <v>77</v>
      </c>
      <c r="B462" t="s">
        <v>110</v>
      </c>
      <c r="C462">
        <v>300</v>
      </c>
      <c r="D462">
        <f t="shared" si="78"/>
        <v>3000</v>
      </c>
      <c r="E462">
        <v>64.282430000000005</v>
      </c>
      <c r="F462">
        <v>127.59699000000001</v>
      </c>
      <c r="G462">
        <v>142.00453999999999</v>
      </c>
      <c r="H462">
        <f t="shared" si="83"/>
        <v>-20.943061478589264</v>
      </c>
      <c r="I462">
        <f t="shared" si="84"/>
        <v>7.9666821851279712</v>
      </c>
      <c r="J462">
        <f t="shared" si="85"/>
        <v>-3.1257721550074558</v>
      </c>
      <c r="K462">
        <f t="shared" si="79"/>
        <v>-5.3673838161562495</v>
      </c>
      <c r="L462" t="s">
        <v>77</v>
      </c>
      <c r="M462" t="s">
        <v>110</v>
      </c>
    </row>
    <row r="463" spans="1:13" x14ac:dyDescent="0.3">
      <c r="A463" t="s">
        <v>77</v>
      </c>
      <c r="B463" t="s">
        <v>110</v>
      </c>
      <c r="C463">
        <v>320</v>
      </c>
      <c r="D463">
        <f t="shared" si="78"/>
        <v>3200</v>
      </c>
      <c r="E463">
        <v>66.182820000000007</v>
      </c>
      <c r="F463">
        <v>137.57042000000001</v>
      </c>
      <c r="G463">
        <v>131.11096000000001</v>
      </c>
      <c r="H463">
        <f t="shared" si="83"/>
        <v>-18.605890724516904</v>
      </c>
      <c r="I463">
        <f t="shared" si="84"/>
        <v>16.405738209142505</v>
      </c>
      <c r="J463">
        <f t="shared" si="85"/>
        <v>-10.55727505602494</v>
      </c>
      <c r="K463">
        <f t="shared" si="79"/>
        <v>-4.2524758571331125</v>
      </c>
      <c r="L463" t="s">
        <v>77</v>
      </c>
      <c r="M463" t="s">
        <v>110</v>
      </c>
    </row>
    <row r="464" spans="1:13" x14ac:dyDescent="0.3">
      <c r="A464" t="s">
        <v>77</v>
      </c>
      <c r="B464" t="s">
        <v>110</v>
      </c>
      <c r="C464">
        <v>340</v>
      </c>
      <c r="D464">
        <f t="shared" si="78"/>
        <v>3400</v>
      </c>
      <c r="E464">
        <v>81.31156</v>
      </c>
      <c r="F464">
        <v>128.56487000000001</v>
      </c>
      <c r="G464">
        <v>131.11096000000001</v>
      </c>
      <c r="H464">
        <f t="shared" si="83"/>
        <v>0</v>
      </c>
      <c r="I464">
        <f t="shared" si="84"/>
        <v>8.7856575571437325</v>
      </c>
      <c r="J464">
        <f t="shared" si="85"/>
        <v>-10.55727505602494</v>
      </c>
      <c r="K464">
        <f t="shared" si="79"/>
        <v>-0.59053916629373582</v>
      </c>
      <c r="L464" t="s">
        <v>77</v>
      </c>
      <c r="M464" t="s">
        <v>110</v>
      </c>
    </row>
    <row r="465" spans="1:13" x14ac:dyDescent="0.3">
      <c r="A465" t="s">
        <v>111</v>
      </c>
      <c r="B465" t="s">
        <v>112</v>
      </c>
      <c r="C465">
        <v>1</v>
      </c>
      <c r="D465">
        <f t="shared" si="78"/>
        <v>10</v>
      </c>
      <c r="E465">
        <v>136.66632999999999</v>
      </c>
      <c r="F465">
        <v>118.18182</v>
      </c>
      <c r="G465">
        <v>123.64973000000001</v>
      </c>
      <c r="H465">
        <f>(E465/$E$465-1)*100</f>
        <v>0</v>
      </c>
      <c r="I465">
        <f>(F465/$F$465-1)*100</f>
        <v>0</v>
      </c>
      <c r="J465">
        <f>(G465/$G$465-1)*100</f>
        <v>0</v>
      </c>
      <c r="K465">
        <f t="shared" si="79"/>
        <v>0</v>
      </c>
      <c r="L465" t="s">
        <v>111</v>
      </c>
      <c r="M465" t="s">
        <v>112</v>
      </c>
    </row>
    <row r="466" spans="1:13" x14ac:dyDescent="0.3">
      <c r="A466" t="s">
        <v>111</v>
      </c>
      <c r="B466" t="s">
        <v>112</v>
      </c>
      <c r="C466">
        <v>10</v>
      </c>
      <c r="D466">
        <f t="shared" si="78"/>
        <v>100</v>
      </c>
      <c r="E466">
        <v>136.66632999999999</v>
      </c>
      <c r="F466">
        <v>101.63945</v>
      </c>
      <c r="G466">
        <v>106.40636000000001</v>
      </c>
      <c r="H466">
        <f t="shared" ref="H466:H483" si="86">(E466/$E$465-1)*100</f>
        <v>0</v>
      </c>
      <c r="I466">
        <f t="shared" ref="I466:I483" si="87">(F466/$F$465-1)*100</f>
        <v>-13.997389784655546</v>
      </c>
      <c r="J466">
        <f t="shared" ref="J466:J483" si="88">(G466/$G$465-1)*100</f>
        <v>-13.94533574800365</v>
      </c>
      <c r="K466">
        <f t="shared" si="79"/>
        <v>-9.3142418442197314</v>
      </c>
      <c r="L466" t="s">
        <v>111</v>
      </c>
      <c r="M466" t="s">
        <v>112</v>
      </c>
    </row>
    <row r="467" spans="1:13" x14ac:dyDescent="0.3">
      <c r="A467" t="s">
        <v>111</v>
      </c>
      <c r="B467" t="s">
        <v>112</v>
      </c>
      <c r="C467">
        <v>20</v>
      </c>
      <c r="D467">
        <f t="shared" si="78"/>
        <v>200</v>
      </c>
      <c r="E467">
        <v>136.36364</v>
      </c>
      <c r="F467">
        <v>113.90876</v>
      </c>
      <c r="G467">
        <v>110.59568</v>
      </c>
      <c r="H467">
        <f t="shared" si="86"/>
        <v>-0.22148103340448033</v>
      </c>
      <c r="I467">
        <f t="shared" si="87"/>
        <v>-3.6156660982205269</v>
      </c>
      <c r="J467">
        <f t="shared" si="88"/>
        <v>-10.557281443315725</v>
      </c>
      <c r="K467">
        <f t="shared" si="79"/>
        <v>-4.7981428583135779</v>
      </c>
      <c r="L467" t="s">
        <v>111</v>
      </c>
      <c r="M467" t="s">
        <v>112</v>
      </c>
    </row>
    <row r="468" spans="1:13" x14ac:dyDescent="0.3">
      <c r="A468" t="s">
        <v>111</v>
      </c>
      <c r="B468" t="s">
        <v>112</v>
      </c>
      <c r="C468">
        <v>30</v>
      </c>
      <c r="D468">
        <f t="shared" si="78"/>
        <v>300</v>
      </c>
      <c r="E468">
        <v>137.57042000000001</v>
      </c>
      <c r="F468">
        <v>123.64973000000001</v>
      </c>
      <c r="G468">
        <v>130.16201000000001</v>
      </c>
      <c r="H468">
        <f t="shared" si="86"/>
        <v>0.661530897917606</v>
      </c>
      <c r="I468">
        <f t="shared" si="87"/>
        <v>4.6266930057431876</v>
      </c>
      <c r="J468">
        <f t="shared" si="88"/>
        <v>5.266715907911812</v>
      </c>
      <c r="K468">
        <f t="shared" si="79"/>
        <v>3.5183132705242017</v>
      </c>
      <c r="L468" t="s">
        <v>111</v>
      </c>
      <c r="M468" t="s">
        <v>112</v>
      </c>
    </row>
    <row r="469" spans="1:13" x14ac:dyDescent="0.3">
      <c r="A469" t="s">
        <v>111</v>
      </c>
      <c r="B469" t="s">
        <v>112</v>
      </c>
      <c r="C469">
        <v>40</v>
      </c>
      <c r="D469">
        <f t="shared" si="78"/>
        <v>400</v>
      </c>
      <c r="E469">
        <v>145.45455000000001</v>
      </c>
      <c r="F469">
        <v>121.96733999999999</v>
      </c>
      <c r="G469">
        <v>119.57223999999999</v>
      </c>
      <c r="H469">
        <f t="shared" si="86"/>
        <v>6.430420718841301</v>
      </c>
      <c r="I469">
        <f t="shared" si="87"/>
        <v>3.2031322584133326</v>
      </c>
      <c r="J469">
        <f t="shared" si="88"/>
        <v>-3.2976133469923563</v>
      </c>
      <c r="K469">
        <f t="shared" si="79"/>
        <v>2.1119798767540927</v>
      </c>
      <c r="L469" t="s">
        <v>111</v>
      </c>
      <c r="M469" t="s">
        <v>112</v>
      </c>
    </row>
    <row r="470" spans="1:13" x14ac:dyDescent="0.3">
      <c r="A470" t="s">
        <v>111</v>
      </c>
      <c r="B470" t="s">
        <v>112</v>
      </c>
      <c r="C470">
        <v>50</v>
      </c>
      <c r="D470">
        <f t="shared" si="78"/>
        <v>500</v>
      </c>
      <c r="E470">
        <v>145.73836</v>
      </c>
      <c r="F470">
        <v>121.96733999999999</v>
      </c>
      <c r="G470">
        <v>121.28785999999999</v>
      </c>
      <c r="H470">
        <f t="shared" si="86"/>
        <v>6.6380870840681894</v>
      </c>
      <c r="I470">
        <f t="shared" si="87"/>
        <v>3.2031322584133326</v>
      </c>
      <c r="J470">
        <f t="shared" si="88"/>
        <v>-1.9101295247470507</v>
      </c>
      <c r="K470">
        <f t="shared" si="79"/>
        <v>2.6436966059114906</v>
      </c>
      <c r="L470" t="s">
        <v>111</v>
      </c>
      <c r="M470" t="s">
        <v>112</v>
      </c>
    </row>
    <row r="471" spans="1:13" x14ac:dyDescent="0.3">
      <c r="A471" t="s">
        <v>111</v>
      </c>
      <c r="B471" t="s">
        <v>112</v>
      </c>
      <c r="C471">
        <v>60</v>
      </c>
      <c r="D471">
        <f t="shared" si="78"/>
        <v>600</v>
      </c>
      <c r="E471">
        <v>156.93342000000001</v>
      </c>
      <c r="F471">
        <v>126.29495</v>
      </c>
      <c r="G471">
        <v>128.56487000000001</v>
      </c>
      <c r="H471">
        <f t="shared" si="86"/>
        <v>14.829614580270079</v>
      </c>
      <c r="I471">
        <f t="shared" si="87"/>
        <v>6.864956048231452</v>
      </c>
      <c r="J471">
        <f t="shared" si="88"/>
        <v>3.9750511384052389</v>
      </c>
      <c r="K471">
        <f t="shared" si="79"/>
        <v>8.5565405889689234</v>
      </c>
      <c r="L471" t="s">
        <v>111</v>
      </c>
      <c r="M471" t="s">
        <v>112</v>
      </c>
    </row>
    <row r="472" spans="1:13" x14ac:dyDescent="0.3">
      <c r="A472" t="s">
        <v>111</v>
      </c>
      <c r="B472" t="s">
        <v>112</v>
      </c>
      <c r="C472">
        <v>80</v>
      </c>
      <c r="D472">
        <f t="shared" si="78"/>
        <v>800</v>
      </c>
      <c r="E472">
        <v>155.6113</v>
      </c>
      <c r="F472">
        <v>126.62170999999999</v>
      </c>
      <c r="G472">
        <v>187.41389000000001</v>
      </c>
      <c r="H472">
        <f t="shared" si="86"/>
        <v>13.862207319096086</v>
      </c>
      <c r="I472">
        <f t="shared" si="87"/>
        <v>7.1414452747469825</v>
      </c>
      <c r="J472">
        <f t="shared" si="88"/>
        <v>51.568377868677914</v>
      </c>
      <c r="K472">
        <f t="shared" si="79"/>
        <v>24.190676820840327</v>
      </c>
      <c r="L472" t="s">
        <v>111</v>
      </c>
      <c r="M472" t="s">
        <v>112</v>
      </c>
    </row>
    <row r="473" spans="1:13" x14ac:dyDescent="0.3">
      <c r="A473" t="s">
        <v>111</v>
      </c>
      <c r="B473" t="s">
        <v>112</v>
      </c>
      <c r="C473">
        <v>100</v>
      </c>
      <c r="D473">
        <f t="shared" si="78"/>
        <v>1000</v>
      </c>
      <c r="E473">
        <v>191.12541999999999</v>
      </c>
      <c r="F473">
        <v>195.1901</v>
      </c>
      <c r="G473">
        <v>176.51353</v>
      </c>
      <c r="H473">
        <f t="shared" si="86"/>
        <v>39.848212796816895</v>
      </c>
      <c r="I473">
        <f t="shared" si="87"/>
        <v>65.160851305217676</v>
      </c>
      <c r="J473">
        <f t="shared" si="88"/>
        <v>42.752863269495208</v>
      </c>
      <c r="K473">
        <f t="shared" si="79"/>
        <v>49.253975790509934</v>
      </c>
      <c r="L473" t="s">
        <v>111</v>
      </c>
      <c r="M473" t="s">
        <v>112</v>
      </c>
    </row>
    <row r="474" spans="1:13" x14ac:dyDescent="0.3">
      <c r="A474" t="s">
        <v>111</v>
      </c>
      <c r="B474" t="s">
        <v>112</v>
      </c>
      <c r="C474">
        <v>120</v>
      </c>
      <c r="D474">
        <f t="shared" si="78"/>
        <v>1200</v>
      </c>
      <c r="E474">
        <v>291.05110000000002</v>
      </c>
      <c r="F474">
        <v>207.7029</v>
      </c>
      <c r="G474">
        <v>174.86713</v>
      </c>
      <c r="H474">
        <f t="shared" si="86"/>
        <v>112.9647441326624</v>
      </c>
      <c r="I474">
        <f t="shared" si="87"/>
        <v>75.748604988482995</v>
      </c>
      <c r="J474">
        <f t="shared" si="88"/>
        <v>41.421360159864484</v>
      </c>
      <c r="K474">
        <f t="shared" si="79"/>
        <v>76.71156976033663</v>
      </c>
      <c r="L474" t="s">
        <v>111</v>
      </c>
      <c r="M474" t="s">
        <v>112</v>
      </c>
    </row>
    <row r="475" spans="1:13" x14ac:dyDescent="0.3">
      <c r="A475" t="s">
        <v>111</v>
      </c>
      <c r="B475" t="s">
        <v>112</v>
      </c>
      <c r="C475">
        <v>140</v>
      </c>
      <c r="D475">
        <f t="shared" si="78"/>
        <v>1400</v>
      </c>
      <c r="E475">
        <v>318.31166000000002</v>
      </c>
      <c r="F475">
        <v>233.01828</v>
      </c>
      <c r="G475">
        <v>169.8322</v>
      </c>
      <c r="H475">
        <f t="shared" si="86"/>
        <v>132.9115444894145</v>
      </c>
      <c r="I475">
        <f t="shared" si="87"/>
        <v>97.169310812779841</v>
      </c>
      <c r="J475">
        <f t="shared" si="88"/>
        <v>37.349430524433799</v>
      </c>
      <c r="K475">
        <f t="shared" si="79"/>
        <v>89.143428608876036</v>
      </c>
      <c r="L475" t="s">
        <v>111</v>
      </c>
      <c r="M475" t="s">
        <v>112</v>
      </c>
    </row>
    <row r="476" spans="1:13" x14ac:dyDescent="0.3">
      <c r="A476" t="s">
        <v>111</v>
      </c>
      <c r="B476" t="s">
        <v>112</v>
      </c>
      <c r="C476">
        <v>160</v>
      </c>
      <c r="D476">
        <f t="shared" si="78"/>
        <v>1600</v>
      </c>
      <c r="E476">
        <v>283.13475</v>
      </c>
      <c r="F476">
        <v>211.44915</v>
      </c>
      <c r="G476">
        <v>128.56487000000001</v>
      </c>
      <c r="H476">
        <f t="shared" si="86"/>
        <v>107.17227864390595</v>
      </c>
      <c r="I476">
        <f t="shared" si="87"/>
        <v>78.918508785869108</v>
      </c>
      <c r="J476">
        <f t="shared" si="88"/>
        <v>3.9750511384052389</v>
      </c>
      <c r="K476">
        <f t="shared" si="79"/>
        <v>63.355279522726761</v>
      </c>
      <c r="L476" t="s">
        <v>111</v>
      </c>
      <c r="M476" t="s">
        <v>112</v>
      </c>
    </row>
    <row r="477" spans="1:13" x14ac:dyDescent="0.3">
      <c r="A477" t="s">
        <v>111</v>
      </c>
      <c r="B477" t="s">
        <v>112</v>
      </c>
      <c r="C477">
        <v>180</v>
      </c>
      <c r="D477">
        <f t="shared" si="78"/>
        <v>1800</v>
      </c>
      <c r="E477">
        <v>254.70774</v>
      </c>
      <c r="F477">
        <v>170.80267000000001</v>
      </c>
      <c r="G477">
        <v>92.709450000000004</v>
      </c>
      <c r="H477">
        <f t="shared" si="86"/>
        <v>86.371976184624259</v>
      </c>
      <c r="I477">
        <f t="shared" si="87"/>
        <v>44.525333930379475</v>
      </c>
      <c r="J477">
        <f t="shared" si="88"/>
        <v>-25.022521278453258</v>
      </c>
      <c r="K477">
        <f t="shared" si="79"/>
        <v>35.291596278850157</v>
      </c>
      <c r="L477" t="s">
        <v>111</v>
      </c>
      <c r="M477" t="s">
        <v>112</v>
      </c>
    </row>
    <row r="478" spans="1:13" x14ac:dyDescent="0.3">
      <c r="A478" t="s">
        <v>111</v>
      </c>
      <c r="B478" t="s">
        <v>112</v>
      </c>
      <c r="C478">
        <v>200</v>
      </c>
      <c r="D478">
        <f t="shared" si="78"/>
        <v>2000</v>
      </c>
      <c r="E478">
        <v>191.12541999999999</v>
      </c>
      <c r="F478">
        <v>94.911879999999996</v>
      </c>
      <c r="G478">
        <v>73.29325</v>
      </c>
      <c r="H478">
        <f t="shared" si="86"/>
        <v>39.848212796816895</v>
      </c>
      <c r="I478">
        <f t="shared" si="87"/>
        <v>-19.689948927846945</v>
      </c>
      <c r="J478">
        <f t="shared" si="88"/>
        <v>-40.725103079481052</v>
      </c>
      <c r="K478">
        <f t="shared" si="79"/>
        <v>-6.8556130701703673</v>
      </c>
      <c r="L478" t="s">
        <v>111</v>
      </c>
      <c r="M478" t="s">
        <v>112</v>
      </c>
    </row>
    <row r="479" spans="1:13" x14ac:dyDescent="0.3">
      <c r="A479" t="s">
        <v>111</v>
      </c>
      <c r="B479" t="s">
        <v>112</v>
      </c>
      <c r="C479">
        <v>220</v>
      </c>
      <c r="D479">
        <f t="shared" si="78"/>
        <v>2200</v>
      </c>
      <c r="E479">
        <v>145.45455000000001</v>
      </c>
      <c r="F479">
        <v>85.763459999999995</v>
      </c>
      <c r="G479">
        <v>83.814040000000006</v>
      </c>
      <c r="H479">
        <f t="shared" si="86"/>
        <v>6.430420718841301</v>
      </c>
      <c r="I479">
        <f t="shared" si="87"/>
        <v>-27.430919577985858</v>
      </c>
      <c r="J479">
        <f t="shared" si="88"/>
        <v>-32.216560440528255</v>
      </c>
      <c r="K479">
        <f t="shared" si="79"/>
        <v>-17.739019766557604</v>
      </c>
      <c r="L479" t="s">
        <v>111</v>
      </c>
      <c r="M479" t="s">
        <v>112</v>
      </c>
    </row>
    <row r="480" spans="1:13" x14ac:dyDescent="0.3">
      <c r="A480" t="s">
        <v>111</v>
      </c>
      <c r="B480" t="s">
        <v>112</v>
      </c>
      <c r="C480">
        <v>240</v>
      </c>
      <c r="D480">
        <f t="shared" si="78"/>
        <v>2400</v>
      </c>
      <c r="E480">
        <v>118.53095</v>
      </c>
      <c r="F480">
        <v>93.596639999999994</v>
      </c>
      <c r="G480">
        <v>69.234300000000005</v>
      </c>
      <c r="H480">
        <f t="shared" si="86"/>
        <v>-13.269822932978437</v>
      </c>
      <c r="I480">
        <f t="shared" si="87"/>
        <v>-20.802844295340861</v>
      </c>
      <c r="J480">
        <f t="shared" si="88"/>
        <v>-44.007722459240306</v>
      </c>
      <c r="K480">
        <f t="shared" si="79"/>
        <v>-26.026796562519866</v>
      </c>
      <c r="L480" t="s">
        <v>111</v>
      </c>
      <c r="M480" t="s">
        <v>112</v>
      </c>
    </row>
    <row r="481" spans="1:13" x14ac:dyDescent="0.3">
      <c r="A481" t="s">
        <v>111</v>
      </c>
      <c r="B481" t="s">
        <v>112</v>
      </c>
      <c r="C481">
        <v>260</v>
      </c>
      <c r="D481">
        <f t="shared" si="78"/>
        <v>2600</v>
      </c>
      <c r="E481">
        <v>110.59568</v>
      </c>
      <c r="F481">
        <v>94.911879999999996</v>
      </c>
      <c r="G481">
        <v>73.29325</v>
      </c>
      <c r="H481">
        <f t="shared" si="86"/>
        <v>-19.076132358277263</v>
      </c>
      <c r="I481">
        <f t="shared" si="87"/>
        <v>-19.689948927846945</v>
      </c>
      <c r="J481">
        <f t="shared" si="88"/>
        <v>-40.725103079481052</v>
      </c>
      <c r="K481">
        <f t="shared" si="79"/>
        <v>-26.497061455201749</v>
      </c>
      <c r="L481" t="s">
        <v>111</v>
      </c>
      <c r="M481" t="s">
        <v>112</v>
      </c>
    </row>
    <row r="482" spans="1:13" x14ac:dyDescent="0.3">
      <c r="A482" t="s">
        <v>111</v>
      </c>
      <c r="B482" t="s">
        <v>112</v>
      </c>
      <c r="C482">
        <v>280</v>
      </c>
      <c r="D482">
        <f t="shared" si="78"/>
        <v>2800</v>
      </c>
      <c r="E482">
        <v>103.65231</v>
      </c>
      <c r="F482">
        <v>93.596639999999994</v>
      </c>
      <c r="G482">
        <v>73.29325</v>
      </c>
      <c r="H482">
        <f t="shared" si="86"/>
        <v>-24.15665950786854</v>
      </c>
      <c r="I482">
        <f t="shared" si="87"/>
        <v>-20.802844295340861</v>
      </c>
      <c r="J482">
        <f t="shared" si="88"/>
        <v>-40.725103079481052</v>
      </c>
      <c r="K482">
        <f t="shared" si="79"/>
        <v>-28.561535627563483</v>
      </c>
      <c r="L482" t="s">
        <v>111</v>
      </c>
      <c r="M482" t="s">
        <v>112</v>
      </c>
    </row>
    <row r="483" spans="1:13" x14ac:dyDescent="0.3">
      <c r="A483" t="s">
        <v>111</v>
      </c>
      <c r="B483" t="s">
        <v>112</v>
      </c>
      <c r="C483">
        <v>300</v>
      </c>
      <c r="D483">
        <f t="shared" si="78"/>
        <v>3000</v>
      </c>
      <c r="E483">
        <v>110.59568</v>
      </c>
      <c r="F483">
        <v>71.002269999999996</v>
      </c>
      <c r="G483">
        <v>73.29325</v>
      </c>
      <c r="H483">
        <f t="shared" si="86"/>
        <v>-19.076132358277263</v>
      </c>
      <c r="I483">
        <f t="shared" si="87"/>
        <v>-39.921157078136048</v>
      </c>
      <c r="J483">
        <f t="shared" si="88"/>
        <v>-40.725103079481052</v>
      </c>
      <c r="K483">
        <f t="shared" si="79"/>
        <v>-33.240797505298126</v>
      </c>
      <c r="L483" t="s">
        <v>111</v>
      </c>
      <c r="M483" t="s">
        <v>112</v>
      </c>
    </row>
    <row r="484" spans="1:13" x14ac:dyDescent="0.3">
      <c r="A484" t="s">
        <v>99</v>
      </c>
      <c r="B484" t="s">
        <v>113</v>
      </c>
      <c r="C484">
        <v>1</v>
      </c>
      <c r="D484">
        <f t="shared" si="78"/>
        <v>10</v>
      </c>
      <c r="E484">
        <v>78.202960000000004</v>
      </c>
      <c r="F484">
        <v>106.40636000000001</v>
      </c>
      <c r="G484">
        <v>103.65231</v>
      </c>
      <c r="H484">
        <f>(E484/$E$484-1)*100</f>
        <v>0</v>
      </c>
      <c r="I484">
        <f>(F484/$F$484-1)*100</f>
        <v>0</v>
      </c>
      <c r="J484">
        <f>(G484/$G$484-1)*100</f>
        <v>0</v>
      </c>
      <c r="K484">
        <f t="shared" si="79"/>
        <v>0</v>
      </c>
      <c r="L484" t="s">
        <v>99</v>
      </c>
      <c r="M484" t="s">
        <v>113</v>
      </c>
    </row>
    <row r="485" spans="1:13" x14ac:dyDescent="0.3">
      <c r="A485" t="s">
        <v>99</v>
      </c>
      <c r="B485" t="s">
        <v>113</v>
      </c>
      <c r="C485">
        <v>10</v>
      </c>
      <c r="D485">
        <f t="shared" si="78"/>
        <v>100</v>
      </c>
      <c r="E485">
        <v>90.909090000000006</v>
      </c>
      <c r="F485">
        <v>86.243939999999995</v>
      </c>
      <c r="G485">
        <v>101.63945</v>
      </c>
      <c r="H485">
        <f t="shared" ref="H485:H503" si="89">(E485/$E$484-1)*100</f>
        <v>16.247633081919144</v>
      </c>
      <c r="I485">
        <f t="shared" ref="I485:I503" si="90">(F485/$F$484-1)*100</f>
        <v>-18.948510220629679</v>
      </c>
      <c r="J485">
        <f t="shared" ref="J485:J503" si="91">(G485/$G$484-1)*100</f>
        <v>-1.9419345309332758</v>
      </c>
      <c r="K485">
        <f t="shared" si="79"/>
        <v>-1.5476038898812703</v>
      </c>
      <c r="L485" t="s">
        <v>99</v>
      </c>
      <c r="M485" t="s">
        <v>113</v>
      </c>
    </row>
    <row r="486" spans="1:13" x14ac:dyDescent="0.3">
      <c r="A486" t="s">
        <v>99</v>
      </c>
      <c r="B486" t="s">
        <v>113</v>
      </c>
      <c r="C486">
        <v>20</v>
      </c>
      <c r="D486">
        <f t="shared" si="78"/>
        <v>200</v>
      </c>
      <c r="E486">
        <v>93.596639999999994</v>
      </c>
      <c r="F486">
        <v>89.535070000000005</v>
      </c>
      <c r="G486">
        <v>116.42044</v>
      </c>
      <c r="H486">
        <f t="shared" si="89"/>
        <v>19.684267705467917</v>
      </c>
      <c r="I486">
        <f t="shared" si="90"/>
        <v>-15.855527808676095</v>
      </c>
      <c r="J486">
        <f t="shared" si="91"/>
        <v>12.318230051988222</v>
      </c>
      <c r="K486">
        <f t="shared" si="79"/>
        <v>5.3823233162600141</v>
      </c>
      <c r="L486" t="s">
        <v>99</v>
      </c>
      <c r="M486" t="s">
        <v>113</v>
      </c>
    </row>
    <row r="487" spans="1:13" x14ac:dyDescent="0.3">
      <c r="A487" t="s">
        <v>99</v>
      </c>
      <c r="B487" t="s">
        <v>113</v>
      </c>
      <c r="C487">
        <v>30</v>
      </c>
      <c r="D487">
        <f t="shared" si="78"/>
        <v>300</v>
      </c>
      <c r="E487">
        <v>90.909090000000006</v>
      </c>
      <c r="F487">
        <v>93.596639999999994</v>
      </c>
      <c r="G487">
        <v>113.90876</v>
      </c>
      <c r="H487">
        <f t="shared" si="89"/>
        <v>16.247633081919144</v>
      </c>
      <c r="I487">
        <f t="shared" si="90"/>
        <v>-12.038490932308942</v>
      </c>
      <c r="J487">
        <f t="shared" si="91"/>
        <v>9.8950520253721308</v>
      </c>
      <c r="K487">
        <f t="shared" si="79"/>
        <v>4.7013980583274444</v>
      </c>
      <c r="L487" t="s">
        <v>99</v>
      </c>
      <c r="M487" t="s">
        <v>113</v>
      </c>
    </row>
    <row r="488" spans="1:13" x14ac:dyDescent="0.3">
      <c r="A488" t="s">
        <v>99</v>
      </c>
      <c r="B488" t="s">
        <v>113</v>
      </c>
      <c r="C488">
        <v>40</v>
      </c>
      <c r="D488">
        <f t="shared" si="78"/>
        <v>400</v>
      </c>
      <c r="E488">
        <v>96.637690000000006</v>
      </c>
      <c r="F488">
        <v>93.596639999999994</v>
      </c>
      <c r="G488">
        <v>118.18182</v>
      </c>
      <c r="H488">
        <f t="shared" si="89"/>
        <v>23.572931254776041</v>
      </c>
      <c r="I488">
        <f t="shared" si="90"/>
        <v>-12.038490932308942</v>
      </c>
      <c r="J488">
        <f t="shared" si="91"/>
        <v>14.017545773943674</v>
      </c>
      <c r="K488">
        <f t="shared" si="79"/>
        <v>8.5173286988035901</v>
      </c>
      <c r="L488" t="s">
        <v>99</v>
      </c>
      <c r="M488" t="s">
        <v>113</v>
      </c>
    </row>
    <row r="489" spans="1:13" x14ac:dyDescent="0.3">
      <c r="A489" t="s">
        <v>99</v>
      </c>
      <c r="B489" t="s">
        <v>113</v>
      </c>
      <c r="C489">
        <v>50</v>
      </c>
      <c r="D489">
        <f t="shared" si="78"/>
        <v>500</v>
      </c>
      <c r="E489">
        <v>110.96869</v>
      </c>
      <c r="F489">
        <v>89.535070000000005</v>
      </c>
      <c r="G489">
        <v>121.96733999999999</v>
      </c>
      <c r="H489">
        <f t="shared" si="89"/>
        <v>41.898324564696779</v>
      </c>
      <c r="I489">
        <f t="shared" si="90"/>
        <v>-15.855527808676095</v>
      </c>
      <c r="J489">
        <f t="shared" si="91"/>
        <v>17.669678562880065</v>
      </c>
      <c r="K489">
        <f t="shared" si="79"/>
        <v>14.57082510630025</v>
      </c>
      <c r="L489" t="s">
        <v>99</v>
      </c>
      <c r="M489" t="s">
        <v>113</v>
      </c>
    </row>
    <row r="490" spans="1:13" x14ac:dyDescent="0.3">
      <c r="A490" t="s">
        <v>99</v>
      </c>
      <c r="B490" t="s">
        <v>113</v>
      </c>
      <c r="C490">
        <v>60</v>
      </c>
      <c r="D490">
        <f t="shared" si="78"/>
        <v>600</v>
      </c>
      <c r="E490">
        <v>121.96733999999999</v>
      </c>
      <c r="F490">
        <v>114.99191</v>
      </c>
      <c r="G490">
        <v>126.29495</v>
      </c>
      <c r="H490">
        <f t="shared" si="89"/>
        <v>55.962562030900088</v>
      </c>
      <c r="I490">
        <f t="shared" si="90"/>
        <v>8.0686436412259468</v>
      </c>
      <c r="J490">
        <f t="shared" si="91"/>
        <v>21.84480017859709</v>
      </c>
      <c r="K490">
        <f t="shared" si="79"/>
        <v>28.625335283574373</v>
      </c>
      <c r="L490" t="s">
        <v>99</v>
      </c>
      <c r="M490" t="s">
        <v>113</v>
      </c>
    </row>
    <row r="491" spans="1:13" x14ac:dyDescent="0.3">
      <c r="A491" t="s">
        <v>99</v>
      </c>
      <c r="B491" t="s">
        <v>113</v>
      </c>
      <c r="C491">
        <v>80</v>
      </c>
      <c r="D491">
        <f t="shared" si="78"/>
        <v>800</v>
      </c>
      <c r="E491">
        <v>142.00453999999999</v>
      </c>
      <c r="F491">
        <v>135.14608000000001</v>
      </c>
      <c r="G491">
        <v>134.22566</v>
      </c>
      <c r="H491">
        <f t="shared" si="89"/>
        <v>81.584610096599903</v>
      </c>
      <c r="I491">
        <f t="shared" si="90"/>
        <v>27.009400565906017</v>
      </c>
      <c r="J491">
        <f t="shared" si="91"/>
        <v>29.496062364649678</v>
      </c>
      <c r="K491">
        <f t="shared" ref="K491:K545" si="92">AVERAGE(H491:J491)</f>
        <v>46.030024342385197</v>
      </c>
      <c r="L491" t="s">
        <v>99</v>
      </c>
      <c r="M491" t="s">
        <v>113</v>
      </c>
    </row>
    <row r="492" spans="1:13" x14ac:dyDescent="0.3">
      <c r="A492" t="s">
        <v>99</v>
      </c>
      <c r="B492" t="s">
        <v>113</v>
      </c>
      <c r="C492">
        <v>100</v>
      </c>
      <c r="D492">
        <f t="shared" si="78"/>
        <v>1000</v>
      </c>
      <c r="E492">
        <v>142.00453999999999</v>
      </c>
      <c r="F492">
        <v>155.34551999999999</v>
      </c>
      <c r="G492">
        <v>123.64973000000001</v>
      </c>
      <c r="H492">
        <f t="shared" si="89"/>
        <v>81.584610096599903</v>
      </c>
      <c r="I492">
        <f t="shared" si="90"/>
        <v>45.992701939996806</v>
      </c>
      <c r="J492">
        <f t="shared" si="91"/>
        <v>19.292787589586769</v>
      </c>
      <c r="K492">
        <f t="shared" si="92"/>
        <v>48.956699875394492</v>
      </c>
      <c r="L492" t="s">
        <v>99</v>
      </c>
      <c r="M492" t="s">
        <v>113</v>
      </c>
    </row>
    <row r="493" spans="1:13" x14ac:dyDescent="0.3">
      <c r="A493" t="s">
        <v>99</v>
      </c>
      <c r="B493" t="s">
        <v>113</v>
      </c>
      <c r="C493">
        <v>120</v>
      </c>
      <c r="D493">
        <f t="shared" si="78"/>
        <v>1200</v>
      </c>
      <c r="E493">
        <v>96.637690000000006</v>
      </c>
      <c r="F493">
        <v>74.965559999999996</v>
      </c>
      <c r="G493">
        <v>71.002269999999996</v>
      </c>
      <c r="H493">
        <f t="shared" si="89"/>
        <v>23.572931254776041</v>
      </c>
      <c r="I493">
        <f t="shared" si="90"/>
        <v>-29.547857853609504</v>
      </c>
      <c r="J493">
        <f t="shared" si="91"/>
        <v>-31.499577771108044</v>
      </c>
      <c r="K493">
        <f t="shared" si="92"/>
        <v>-12.491501456647169</v>
      </c>
      <c r="L493" t="s">
        <v>99</v>
      </c>
      <c r="M493" t="s">
        <v>113</v>
      </c>
    </row>
    <row r="494" spans="1:13" x14ac:dyDescent="0.3">
      <c r="A494" t="s">
        <v>99</v>
      </c>
      <c r="B494" t="s">
        <v>113</v>
      </c>
      <c r="C494">
        <v>140</v>
      </c>
      <c r="D494">
        <f t="shared" si="78"/>
        <v>1400</v>
      </c>
      <c r="E494">
        <v>71.002269999999996</v>
      </c>
      <c r="F494">
        <v>77.672759999999997</v>
      </c>
      <c r="G494">
        <v>48.956040000000002</v>
      </c>
      <c r="H494">
        <f t="shared" si="89"/>
        <v>-9.2076949517000521</v>
      </c>
      <c r="I494">
        <f t="shared" si="90"/>
        <v>-27.003649030001597</v>
      </c>
      <c r="J494">
        <f t="shared" si="91"/>
        <v>-52.76898315146088</v>
      </c>
      <c r="K494">
        <f t="shared" si="92"/>
        <v>-29.660109044387507</v>
      </c>
      <c r="L494" t="s">
        <v>99</v>
      </c>
      <c r="M494" t="s">
        <v>113</v>
      </c>
    </row>
    <row r="495" spans="1:13" x14ac:dyDescent="0.3">
      <c r="A495" t="s">
        <v>99</v>
      </c>
      <c r="B495" t="s">
        <v>113</v>
      </c>
      <c r="C495">
        <v>160</v>
      </c>
      <c r="D495">
        <f t="shared" si="78"/>
        <v>1600</v>
      </c>
      <c r="E495">
        <v>65.555480000000003</v>
      </c>
      <c r="F495">
        <v>60.983669999999996</v>
      </c>
      <c r="G495">
        <v>38.569459999999999</v>
      </c>
      <c r="H495">
        <f t="shared" si="89"/>
        <v>-16.172635920686385</v>
      </c>
      <c r="I495">
        <f t="shared" si="90"/>
        <v>-42.687946472372516</v>
      </c>
      <c r="J495">
        <f t="shared" si="91"/>
        <v>-62.789579894553249</v>
      </c>
      <c r="K495">
        <f t="shared" si="92"/>
        <v>-40.550054095870713</v>
      </c>
      <c r="L495" t="s">
        <v>99</v>
      </c>
      <c r="M495" t="s">
        <v>113</v>
      </c>
    </row>
    <row r="496" spans="1:13" x14ac:dyDescent="0.3">
      <c r="A496" t="s">
        <v>99</v>
      </c>
      <c r="B496" t="s">
        <v>113</v>
      </c>
      <c r="C496">
        <v>180</v>
      </c>
      <c r="D496">
        <f t="shared" si="78"/>
        <v>1800</v>
      </c>
      <c r="E496">
        <v>78.202960000000004</v>
      </c>
      <c r="F496">
        <v>71.002269999999996</v>
      </c>
      <c r="G496">
        <v>32.777740000000001</v>
      </c>
      <c r="H496">
        <f t="shared" si="89"/>
        <v>0</v>
      </c>
      <c r="I496">
        <f t="shared" si="90"/>
        <v>-33.272531829864313</v>
      </c>
      <c r="J496">
        <f t="shared" si="91"/>
        <v>-68.377221887288371</v>
      </c>
      <c r="K496">
        <f t="shared" si="92"/>
        <v>-33.8832512390509</v>
      </c>
      <c r="L496" t="s">
        <v>99</v>
      </c>
      <c r="M496" t="s">
        <v>113</v>
      </c>
    </row>
    <row r="497" spans="1:13" x14ac:dyDescent="0.3">
      <c r="A497" t="s">
        <v>99</v>
      </c>
      <c r="B497" t="s">
        <v>113</v>
      </c>
      <c r="C497">
        <v>200</v>
      </c>
      <c r="D497">
        <f t="shared" si="78"/>
        <v>2000</v>
      </c>
      <c r="E497">
        <v>77.672759999999997</v>
      </c>
      <c r="F497">
        <v>64.282430000000005</v>
      </c>
      <c r="G497">
        <v>48.956040000000002</v>
      </c>
      <c r="H497">
        <f t="shared" si="89"/>
        <v>-0.67797945244016944</v>
      </c>
      <c r="I497">
        <f t="shared" si="90"/>
        <v>-39.587793436407367</v>
      </c>
      <c r="J497">
        <f t="shared" si="91"/>
        <v>-52.76898315146088</v>
      </c>
      <c r="K497">
        <f t="shared" si="92"/>
        <v>-31.011585346769476</v>
      </c>
      <c r="L497" t="s">
        <v>99</v>
      </c>
      <c r="M497" t="s">
        <v>113</v>
      </c>
    </row>
    <row r="498" spans="1:13" x14ac:dyDescent="0.3">
      <c r="A498" t="s">
        <v>99</v>
      </c>
      <c r="B498" t="s">
        <v>113</v>
      </c>
      <c r="C498">
        <v>220</v>
      </c>
      <c r="D498">
        <f t="shared" si="78"/>
        <v>2200</v>
      </c>
      <c r="E498">
        <v>83.814040000000006</v>
      </c>
      <c r="F498">
        <v>65.555480000000003</v>
      </c>
      <c r="G498">
        <v>53.008650000000003</v>
      </c>
      <c r="H498">
        <f t="shared" si="89"/>
        <v>7.1750225311164595</v>
      </c>
      <c r="I498">
        <f t="shared" si="90"/>
        <v>-38.391389386874998</v>
      </c>
      <c r="J498">
        <f t="shared" si="91"/>
        <v>-48.859171590097702</v>
      </c>
      <c r="K498">
        <f t="shared" si="92"/>
        <v>-26.691846148618747</v>
      </c>
      <c r="L498" t="s">
        <v>99</v>
      </c>
      <c r="M498" t="s">
        <v>113</v>
      </c>
    </row>
    <row r="499" spans="1:13" x14ac:dyDescent="0.3">
      <c r="A499" t="s">
        <v>99</v>
      </c>
      <c r="B499" t="s">
        <v>113</v>
      </c>
      <c r="C499">
        <v>240</v>
      </c>
      <c r="D499">
        <f t="shared" si="78"/>
        <v>2400</v>
      </c>
      <c r="E499">
        <v>69.234300000000005</v>
      </c>
      <c r="F499">
        <v>51.42595</v>
      </c>
      <c r="G499">
        <v>40.65578</v>
      </c>
      <c r="H499">
        <f t="shared" si="89"/>
        <v>-11.468440580765737</v>
      </c>
      <c r="I499">
        <f t="shared" si="90"/>
        <v>-51.670229110365206</v>
      </c>
      <c r="J499">
        <f t="shared" si="91"/>
        <v>-60.776773812373307</v>
      </c>
      <c r="K499">
        <f t="shared" si="92"/>
        <v>-41.305147834501419</v>
      </c>
      <c r="L499" t="s">
        <v>99</v>
      </c>
      <c r="M499" t="s">
        <v>113</v>
      </c>
    </row>
    <row r="500" spans="1:13" x14ac:dyDescent="0.3">
      <c r="A500" t="s">
        <v>99</v>
      </c>
      <c r="B500" t="s">
        <v>113</v>
      </c>
      <c r="C500">
        <v>260</v>
      </c>
      <c r="D500">
        <f t="shared" si="78"/>
        <v>2600</v>
      </c>
      <c r="E500">
        <v>77.672759999999997</v>
      </c>
      <c r="F500">
        <v>51.42595</v>
      </c>
      <c r="G500">
        <v>32.777740000000001</v>
      </c>
      <c r="H500">
        <f t="shared" si="89"/>
        <v>-0.67797945244016944</v>
      </c>
      <c r="I500">
        <f t="shared" si="90"/>
        <v>-51.670229110365206</v>
      </c>
      <c r="J500">
        <f t="shared" si="91"/>
        <v>-68.377221887288371</v>
      </c>
      <c r="K500">
        <f t="shared" si="92"/>
        <v>-40.241810150031249</v>
      </c>
      <c r="L500" t="s">
        <v>99</v>
      </c>
      <c r="M500" t="s">
        <v>113</v>
      </c>
    </row>
    <row r="501" spans="1:13" x14ac:dyDescent="0.3">
      <c r="A501" t="s">
        <v>99</v>
      </c>
      <c r="B501" t="s">
        <v>113</v>
      </c>
      <c r="C501">
        <v>280</v>
      </c>
      <c r="D501">
        <f t="shared" si="78"/>
        <v>2800</v>
      </c>
      <c r="E501">
        <v>86.243939999999995</v>
      </c>
      <c r="F501">
        <v>51.42595</v>
      </c>
      <c r="G501">
        <v>45.454549999999998</v>
      </c>
      <c r="H501">
        <f t="shared" si="89"/>
        <v>10.282193922071482</v>
      </c>
      <c r="I501">
        <f t="shared" si="90"/>
        <v>-51.670229110365206</v>
      </c>
      <c r="J501">
        <f t="shared" si="91"/>
        <v>-56.147094068622309</v>
      </c>
      <c r="K501">
        <f t="shared" si="92"/>
        <v>-32.511709752305343</v>
      </c>
      <c r="L501" t="s">
        <v>99</v>
      </c>
      <c r="M501" t="s">
        <v>113</v>
      </c>
    </row>
    <row r="502" spans="1:13" x14ac:dyDescent="0.3">
      <c r="A502" t="s">
        <v>99</v>
      </c>
      <c r="B502" t="s">
        <v>113</v>
      </c>
      <c r="C502">
        <v>300</v>
      </c>
      <c r="D502">
        <f t="shared" si="78"/>
        <v>3000</v>
      </c>
      <c r="E502">
        <v>77.672759999999997</v>
      </c>
      <c r="F502">
        <v>53.008650000000003</v>
      </c>
      <c r="G502">
        <v>38.569459999999999</v>
      </c>
      <c r="H502">
        <f t="shared" si="89"/>
        <v>-0.67797945244016944</v>
      </c>
      <c r="I502">
        <f t="shared" si="90"/>
        <v>-50.182818019524397</v>
      </c>
      <c r="J502">
        <f t="shared" si="91"/>
        <v>-62.789579894553249</v>
      </c>
      <c r="K502">
        <f t="shared" si="92"/>
        <v>-37.883459122172603</v>
      </c>
      <c r="L502" t="s">
        <v>99</v>
      </c>
      <c r="M502" t="s">
        <v>113</v>
      </c>
    </row>
    <row r="503" spans="1:13" x14ac:dyDescent="0.3">
      <c r="A503" t="s">
        <v>99</v>
      </c>
      <c r="B503" t="s">
        <v>113</v>
      </c>
      <c r="C503">
        <v>320</v>
      </c>
      <c r="D503">
        <f t="shared" si="78"/>
        <v>3200</v>
      </c>
      <c r="E503">
        <v>74.965559999999996</v>
      </c>
      <c r="F503">
        <v>51.42595</v>
      </c>
      <c r="G503">
        <v>45.454549999999998</v>
      </c>
      <c r="H503">
        <f t="shared" si="89"/>
        <v>-4.1397410021308811</v>
      </c>
      <c r="I503">
        <f t="shared" si="90"/>
        <v>-51.670229110365206</v>
      </c>
      <c r="J503">
        <f t="shared" si="91"/>
        <v>-56.147094068622309</v>
      </c>
      <c r="K503">
        <f t="shared" si="92"/>
        <v>-37.31902139370613</v>
      </c>
      <c r="L503" t="s">
        <v>99</v>
      </c>
      <c r="M503" t="s">
        <v>113</v>
      </c>
    </row>
    <row r="504" spans="1:13" x14ac:dyDescent="0.3">
      <c r="A504" t="s">
        <v>105</v>
      </c>
      <c r="B504" t="s">
        <v>114</v>
      </c>
      <c r="C504">
        <v>1</v>
      </c>
      <c r="D504">
        <f t="shared" si="78"/>
        <v>10</v>
      </c>
      <c r="E504">
        <v>134.22566</v>
      </c>
      <c r="F504">
        <v>123.64973000000001</v>
      </c>
      <c r="G504">
        <v>109.84587000000001</v>
      </c>
      <c r="H504">
        <f>(E504/$E$504-1)*100</f>
        <v>0</v>
      </c>
      <c r="I504">
        <f>(F504/$F$504-1)*100</f>
        <v>0</v>
      </c>
      <c r="J504">
        <f>(G504/$G$504-1)*100</f>
        <v>0</v>
      </c>
      <c r="K504">
        <f t="shared" si="92"/>
        <v>0</v>
      </c>
      <c r="L504" t="s">
        <v>105</v>
      </c>
      <c r="M504" t="s">
        <v>114</v>
      </c>
    </row>
    <row r="505" spans="1:13" x14ac:dyDescent="0.3">
      <c r="A505" t="s">
        <v>105</v>
      </c>
      <c r="B505" t="s">
        <v>114</v>
      </c>
      <c r="C505">
        <v>10</v>
      </c>
      <c r="D505">
        <f t="shared" si="78"/>
        <v>100</v>
      </c>
      <c r="E505">
        <v>146.5865</v>
      </c>
      <c r="F505">
        <v>131.11096000000001</v>
      </c>
      <c r="G505">
        <v>106.40636000000001</v>
      </c>
      <c r="H505">
        <f t="shared" ref="H505:H523" si="93">(E505/$E$504-1)*100</f>
        <v>9.2089992330825599</v>
      </c>
      <c r="I505">
        <f t="shared" ref="I505:I523" si="94">(F505/$F$504-1)*100</f>
        <v>6.0341660268890207</v>
      </c>
      <c r="J505">
        <f t="shared" ref="J505:J523" si="95">(G505/$G$504-1)*100</f>
        <v>-3.1312146737970226</v>
      </c>
      <c r="K505">
        <f t="shared" si="92"/>
        <v>4.0373168620581863</v>
      </c>
      <c r="L505" t="s">
        <v>105</v>
      </c>
      <c r="M505" t="s">
        <v>114</v>
      </c>
    </row>
    <row r="506" spans="1:13" x14ac:dyDescent="0.3">
      <c r="A506" t="s">
        <v>105</v>
      </c>
      <c r="B506" t="s">
        <v>114</v>
      </c>
      <c r="C506">
        <v>20</v>
      </c>
      <c r="D506">
        <f t="shared" si="78"/>
        <v>200</v>
      </c>
      <c r="E506">
        <v>146.5865</v>
      </c>
      <c r="F506">
        <v>116.42044</v>
      </c>
      <c r="G506">
        <v>118.18182</v>
      </c>
      <c r="H506">
        <f t="shared" si="93"/>
        <v>9.2089992330825599</v>
      </c>
      <c r="I506">
        <f t="shared" si="94"/>
        <v>-5.8465877766170626</v>
      </c>
      <c r="J506">
        <f t="shared" si="95"/>
        <v>7.5887696096357482</v>
      </c>
      <c r="K506">
        <f t="shared" si="92"/>
        <v>3.6503936887004151</v>
      </c>
      <c r="L506" t="s">
        <v>105</v>
      </c>
      <c r="M506" t="s">
        <v>114</v>
      </c>
    </row>
    <row r="507" spans="1:13" x14ac:dyDescent="0.3">
      <c r="A507" t="s">
        <v>105</v>
      </c>
      <c r="B507" t="s">
        <v>114</v>
      </c>
      <c r="C507">
        <v>30</v>
      </c>
      <c r="D507">
        <f t="shared" si="78"/>
        <v>300</v>
      </c>
      <c r="E507">
        <v>138.46860000000001</v>
      </c>
      <c r="F507">
        <v>109.46904000000001</v>
      </c>
      <c r="G507">
        <v>143.73989</v>
      </c>
      <c r="H507">
        <f t="shared" si="93"/>
        <v>3.161049832051499</v>
      </c>
      <c r="I507">
        <f t="shared" si="94"/>
        <v>-11.468435879318129</v>
      </c>
      <c r="J507">
        <f t="shared" si="95"/>
        <v>30.855980293114339</v>
      </c>
      <c r="K507">
        <f t="shared" si="92"/>
        <v>7.5161980819492369</v>
      </c>
      <c r="L507" t="s">
        <v>105</v>
      </c>
      <c r="M507" t="s">
        <v>114</v>
      </c>
    </row>
    <row r="508" spans="1:13" x14ac:dyDescent="0.3">
      <c r="A508" t="s">
        <v>105</v>
      </c>
      <c r="B508" t="s">
        <v>114</v>
      </c>
      <c r="C508">
        <v>40</v>
      </c>
      <c r="D508">
        <f t="shared" si="78"/>
        <v>400</v>
      </c>
      <c r="E508">
        <v>166.88691</v>
      </c>
      <c r="F508">
        <v>131.11096000000001</v>
      </c>
      <c r="G508">
        <v>195.1901</v>
      </c>
      <c r="H508">
        <f t="shared" si="93"/>
        <v>24.333089515074825</v>
      </c>
      <c r="I508">
        <f t="shared" si="94"/>
        <v>6.0341660268890207</v>
      </c>
      <c r="J508">
        <f t="shared" si="95"/>
        <v>77.694527796083719</v>
      </c>
      <c r="K508">
        <f t="shared" si="92"/>
        <v>36.020594446015856</v>
      </c>
      <c r="L508" t="s">
        <v>105</v>
      </c>
      <c r="M508" t="s">
        <v>114</v>
      </c>
    </row>
    <row r="509" spans="1:13" x14ac:dyDescent="0.3">
      <c r="A509" t="s">
        <v>105</v>
      </c>
      <c r="B509" t="s">
        <v>114</v>
      </c>
      <c r="C509">
        <v>50</v>
      </c>
      <c r="D509">
        <f t="shared" si="78"/>
        <v>500</v>
      </c>
      <c r="E509">
        <v>156.40591000000001</v>
      </c>
      <c r="F509">
        <v>159.02596</v>
      </c>
      <c r="G509">
        <v>179.30074999999999</v>
      </c>
      <c r="H509">
        <f t="shared" si="93"/>
        <v>16.52459745774393</v>
      </c>
      <c r="I509">
        <f t="shared" si="94"/>
        <v>28.61003416667387</v>
      </c>
      <c r="J509">
        <f t="shared" si="95"/>
        <v>63.229395879881501</v>
      </c>
      <c r="K509">
        <f t="shared" si="92"/>
        <v>36.121342501433098</v>
      </c>
      <c r="L509" t="s">
        <v>105</v>
      </c>
      <c r="M509" t="s">
        <v>114</v>
      </c>
    </row>
    <row r="510" spans="1:13" x14ac:dyDescent="0.3">
      <c r="A510" t="s">
        <v>105</v>
      </c>
      <c r="B510" t="s">
        <v>114</v>
      </c>
      <c r="C510">
        <v>60</v>
      </c>
      <c r="D510">
        <f t="shared" si="78"/>
        <v>600</v>
      </c>
      <c r="E510">
        <v>179.30074999999999</v>
      </c>
      <c r="F510">
        <v>225.8135</v>
      </c>
      <c r="G510">
        <v>215.51399000000001</v>
      </c>
      <c r="H510">
        <f t="shared" si="93"/>
        <v>33.581574491792395</v>
      </c>
      <c r="I510">
        <f t="shared" si="94"/>
        <v>82.623528575436424</v>
      </c>
      <c r="J510">
        <f t="shared" si="95"/>
        <v>96.196716362663423</v>
      </c>
      <c r="K510">
        <f t="shared" si="92"/>
        <v>70.800606476630747</v>
      </c>
      <c r="L510" t="s">
        <v>105</v>
      </c>
      <c r="M510" t="s">
        <v>114</v>
      </c>
    </row>
    <row r="511" spans="1:13" x14ac:dyDescent="0.3">
      <c r="A511" t="s">
        <v>105</v>
      </c>
      <c r="B511" t="s">
        <v>114</v>
      </c>
      <c r="C511">
        <v>80</v>
      </c>
      <c r="D511">
        <f t="shared" si="78"/>
        <v>800</v>
      </c>
      <c r="E511">
        <v>219.87976</v>
      </c>
      <c r="F511">
        <v>277.08638000000002</v>
      </c>
      <c r="G511">
        <v>224.52888999999999</v>
      </c>
      <c r="H511">
        <f t="shared" si="93"/>
        <v>63.813506299764143</v>
      </c>
      <c r="I511">
        <f t="shared" si="94"/>
        <v>124.08975741394666</v>
      </c>
      <c r="J511">
        <f t="shared" si="95"/>
        <v>104.40357930616781</v>
      </c>
      <c r="K511">
        <f t="shared" si="92"/>
        <v>97.435614339959542</v>
      </c>
      <c r="L511" t="s">
        <v>105</v>
      </c>
      <c r="M511" t="s">
        <v>114</v>
      </c>
    </row>
    <row r="512" spans="1:13" x14ac:dyDescent="0.3">
      <c r="A512" t="s">
        <v>105</v>
      </c>
      <c r="B512" t="s">
        <v>114</v>
      </c>
      <c r="C512">
        <v>100</v>
      </c>
      <c r="D512">
        <f t="shared" si="78"/>
        <v>1000</v>
      </c>
      <c r="E512">
        <v>151.30287999999999</v>
      </c>
      <c r="F512">
        <v>179.99082000000001</v>
      </c>
      <c r="G512">
        <v>138.46860000000001</v>
      </c>
      <c r="H512">
        <f t="shared" si="93"/>
        <v>12.722768507899307</v>
      </c>
      <c r="I512">
        <f t="shared" si="94"/>
        <v>45.565073211239529</v>
      </c>
      <c r="J512">
        <f t="shared" si="95"/>
        <v>26.057174475471868</v>
      </c>
      <c r="K512">
        <f t="shared" si="92"/>
        <v>28.115005398203568</v>
      </c>
      <c r="L512" t="s">
        <v>105</v>
      </c>
      <c r="M512" t="s">
        <v>114</v>
      </c>
    </row>
    <row r="513" spans="1:13" x14ac:dyDescent="0.3">
      <c r="A513" t="s">
        <v>105</v>
      </c>
      <c r="B513" t="s">
        <v>114</v>
      </c>
      <c r="C513">
        <v>120</v>
      </c>
      <c r="D513">
        <f t="shared" si="78"/>
        <v>1200</v>
      </c>
      <c r="E513">
        <v>103.65231</v>
      </c>
      <c r="F513">
        <v>123.64973000000001</v>
      </c>
      <c r="G513">
        <v>73.29325</v>
      </c>
      <c r="H513">
        <f t="shared" si="93"/>
        <v>-22.77757472006471</v>
      </c>
      <c r="I513">
        <f t="shared" si="94"/>
        <v>0</v>
      </c>
      <c r="J513">
        <f t="shared" si="95"/>
        <v>-33.27628066489892</v>
      </c>
      <c r="K513">
        <f t="shared" si="92"/>
        <v>-18.684618461654541</v>
      </c>
      <c r="L513" t="s">
        <v>105</v>
      </c>
      <c r="M513" t="s">
        <v>114</v>
      </c>
    </row>
    <row r="514" spans="1:13" x14ac:dyDescent="0.3">
      <c r="A514" t="s">
        <v>105</v>
      </c>
      <c r="B514" t="s">
        <v>114</v>
      </c>
      <c r="C514">
        <v>140</v>
      </c>
      <c r="D514">
        <f t="shared" si="78"/>
        <v>1400</v>
      </c>
      <c r="E514">
        <v>78.202960000000004</v>
      </c>
      <c r="F514">
        <v>93.596639999999994</v>
      </c>
      <c r="G514">
        <v>66.182820000000007</v>
      </c>
      <c r="H514">
        <f t="shared" si="93"/>
        <v>-41.737697546057881</v>
      </c>
      <c r="I514">
        <f t="shared" si="94"/>
        <v>-24.305018700809143</v>
      </c>
      <c r="J514">
        <f t="shared" si="95"/>
        <v>-39.749377923812702</v>
      </c>
      <c r="K514">
        <f t="shared" si="92"/>
        <v>-35.264031390226577</v>
      </c>
      <c r="L514" t="s">
        <v>105</v>
      </c>
      <c r="M514" t="s">
        <v>114</v>
      </c>
    </row>
    <row r="515" spans="1:13" x14ac:dyDescent="0.3">
      <c r="A515" t="s">
        <v>105</v>
      </c>
      <c r="B515" t="s">
        <v>114</v>
      </c>
      <c r="C515">
        <v>160</v>
      </c>
      <c r="D515">
        <f t="shared" si="78"/>
        <v>1600</v>
      </c>
      <c r="E515">
        <v>58.21022</v>
      </c>
      <c r="F515">
        <v>73.29325</v>
      </c>
      <c r="G515">
        <v>55.297840000000001</v>
      </c>
      <c r="H515">
        <f t="shared" si="93"/>
        <v>-56.632569361178774</v>
      </c>
      <c r="I515">
        <f t="shared" si="94"/>
        <v>-40.725103079481052</v>
      </c>
      <c r="J515">
        <f t="shared" si="95"/>
        <v>-49.658699048038855</v>
      </c>
      <c r="K515">
        <f t="shared" si="92"/>
        <v>-49.005457162899553</v>
      </c>
      <c r="L515" t="s">
        <v>105</v>
      </c>
      <c r="M515" t="s">
        <v>114</v>
      </c>
    </row>
    <row r="516" spans="1:13" x14ac:dyDescent="0.3">
      <c r="A516" t="s">
        <v>105</v>
      </c>
      <c r="B516" t="s">
        <v>114</v>
      </c>
      <c r="C516">
        <v>180</v>
      </c>
      <c r="D516">
        <f t="shared" si="78"/>
        <v>1800</v>
      </c>
      <c r="E516">
        <v>77.672759999999997</v>
      </c>
      <c r="F516">
        <v>60.983669999999996</v>
      </c>
      <c r="G516">
        <v>46.35472</v>
      </c>
      <c r="H516">
        <f t="shared" si="93"/>
        <v>-42.132703985214157</v>
      </c>
      <c r="I516">
        <f t="shared" si="94"/>
        <v>-50.68030476087575</v>
      </c>
      <c r="J516">
        <f t="shared" si="95"/>
        <v>-57.800215884311356</v>
      </c>
      <c r="K516">
        <f t="shared" si="92"/>
        <v>-50.204408210133749</v>
      </c>
      <c r="L516" t="s">
        <v>105</v>
      </c>
      <c r="M516" t="s">
        <v>114</v>
      </c>
    </row>
    <row r="517" spans="1:13" x14ac:dyDescent="0.3">
      <c r="A517" t="s">
        <v>105</v>
      </c>
      <c r="B517" t="s">
        <v>114</v>
      </c>
      <c r="C517">
        <v>200</v>
      </c>
      <c r="D517">
        <f t="shared" si="78"/>
        <v>2000</v>
      </c>
      <c r="E517">
        <v>78.202960000000004</v>
      </c>
      <c r="F517">
        <v>71.002269999999996</v>
      </c>
      <c r="G517">
        <v>51.42595</v>
      </c>
      <c r="H517">
        <f t="shared" si="93"/>
        <v>-41.737697546057881</v>
      </c>
      <c r="I517">
        <f t="shared" si="94"/>
        <v>-42.577901302332002</v>
      </c>
      <c r="J517">
        <f t="shared" si="95"/>
        <v>-53.183537988273933</v>
      </c>
      <c r="K517">
        <f t="shared" si="92"/>
        <v>-45.833045612221269</v>
      </c>
      <c r="L517" t="s">
        <v>105</v>
      </c>
      <c r="M517" t="s">
        <v>114</v>
      </c>
    </row>
    <row r="518" spans="1:13" x14ac:dyDescent="0.3">
      <c r="A518" t="s">
        <v>105</v>
      </c>
      <c r="B518" t="s">
        <v>114</v>
      </c>
      <c r="C518">
        <v>220</v>
      </c>
      <c r="D518">
        <f t="shared" si="78"/>
        <v>2200</v>
      </c>
      <c r="E518">
        <v>78.202960000000004</v>
      </c>
      <c r="F518">
        <v>73.29325</v>
      </c>
      <c r="G518">
        <v>53.008650000000003</v>
      </c>
      <c r="H518">
        <f t="shared" si="93"/>
        <v>-41.737697546057881</v>
      </c>
      <c r="I518">
        <f t="shared" si="94"/>
        <v>-40.725103079481052</v>
      </c>
      <c r="J518">
        <f t="shared" si="95"/>
        <v>-51.742700931769214</v>
      </c>
      <c r="K518">
        <f t="shared" si="92"/>
        <v>-44.735167185769377</v>
      </c>
      <c r="L518" t="s">
        <v>105</v>
      </c>
      <c r="M518" t="s">
        <v>114</v>
      </c>
    </row>
    <row r="519" spans="1:13" x14ac:dyDescent="0.3">
      <c r="A519" t="s">
        <v>105</v>
      </c>
      <c r="B519" t="s">
        <v>114</v>
      </c>
      <c r="C519">
        <v>240</v>
      </c>
      <c r="D519">
        <f t="shared" si="78"/>
        <v>2400</v>
      </c>
      <c r="E519">
        <v>81.31156</v>
      </c>
      <c r="F519">
        <v>73.29325</v>
      </c>
      <c r="G519">
        <v>64.282430000000005</v>
      </c>
      <c r="H519">
        <f t="shared" si="93"/>
        <v>-39.421746929759927</v>
      </c>
      <c r="I519">
        <f t="shared" si="94"/>
        <v>-40.725103079481052</v>
      </c>
      <c r="J519">
        <f t="shared" si="95"/>
        <v>-41.479429313091153</v>
      </c>
      <c r="K519">
        <f t="shared" si="92"/>
        <v>-40.542093107444039</v>
      </c>
      <c r="L519" t="s">
        <v>105</v>
      </c>
      <c r="M519" t="s">
        <v>114</v>
      </c>
    </row>
    <row r="520" spans="1:13" x14ac:dyDescent="0.3">
      <c r="A520" t="s">
        <v>105</v>
      </c>
      <c r="B520" t="s">
        <v>114</v>
      </c>
      <c r="C520">
        <v>260</v>
      </c>
      <c r="D520">
        <f t="shared" si="78"/>
        <v>2600</v>
      </c>
      <c r="E520">
        <v>83.814040000000006</v>
      </c>
      <c r="F520">
        <v>69.234300000000005</v>
      </c>
      <c r="G520">
        <v>97.912090000000006</v>
      </c>
      <c r="H520">
        <f t="shared" si="93"/>
        <v>-37.557364217840316</v>
      </c>
      <c r="I520">
        <f t="shared" si="94"/>
        <v>-44.007722459240306</v>
      </c>
      <c r="J520">
        <f t="shared" si="95"/>
        <v>-10.864113507408145</v>
      </c>
      <c r="K520">
        <f t="shared" si="92"/>
        <v>-30.809733394829589</v>
      </c>
      <c r="L520" t="s">
        <v>105</v>
      </c>
      <c r="M520" t="s">
        <v>114</v>
      </c>
    </row>
    <row r="521" spans="1:13" x14ac:dyDescent="0.3">
      <c r="A521" t="s">
        <v>105</v>
      </c>
      <c r="B521" t="s">
        <v>114</v>
      </c>
      <c r="C521">
        <v>280</v>
      </c>
      <c r="D521">
        <f t="shared" si="78"/>
        <v>2800</v>
      </c>
      <c r="E521">
        <v>90.909090000000006</v>
      </c>
      <c r="F521">
        <v>85.763459999999995</v>
      </c>
      <c r="G521">
        <v>114.99191</v>
      </c>
      <c r="H521">
        <f t="shared" si="93"/>
        <v>-32.271452418263394</v>
      </c>
      <c r="I521">
        <f t="shared" si="94"/>
        <v>-30.639994118871115</v>
      </c>
      <c r="J521">
        <f t="shared" si="95"/>
        <v>4.6847824137584704</v>
      </c>
      <c r="K521">
        <f t="shared" si="92"/>
        <v>-19.408888041125348</v>
      </c>
      <c r="L521" t="s">
        <v>105</v>
      </c>
      <c r="M521" t="s">
        <v>114</v>
      </c>
    </row>
    <row r="522" spans="1:13" x14ac:dyDescent="0.3">
      <c r="A522" t="s">
        <v>105</v>
      </c>
      <c r="B522" t="s">
        <v>114</v>
      </c>
      <c r="C522">
        <v>300</v>
      </c>
      <c r="D522">
        <f t="shared" si="78"/>
        <v>3000</v>
      </c>
      <c r="E522">
        <v>97.912090000000006</v>
      </c>
      <c r="F522">
        <v>93.596639999999994</v>
      </c>
      <c r="G522">
        <v>101.63945</v>
      </c>
      <c r="H522">
        <f t="shared" si="93"/>
        <v>-27.054119160226143</v>
      </c>
      <c r="I522">
        <f t="shared" si="94"/>
        <v>-24.305018700809143</v>
      </c>
      <c r="J522">
        <f t="shared" si="95"/>
        <v>-7.4708498371399923</v>
      </c>
      <c r="K522">
        <f t="shared" si="92"/>
        <v>-19.609995899391759</v>
      </c>
      <c r="L522" t="s">
        <v>105</v>
      </c>
      <c r="M522" t="s">
        <v>114</v>
      </c>
    </row>
    <row r="523" spans="1:13" x14ac:dyDescent="0.3">
      <c r="A523" t="s">
        <v>105</v>
      </c>
      <c r="B523" t="s">
        <v>114</v>
      </c>
      <c r="C523">
        <v>320</v>
      </c>
      <c r="D523">
        <f t="shared" si="78"/>
        <v>3200</v>
      </c>
      <c r="E523">
        <v>121.96733999999999</v>
      </c>
      <c r="F523">
        <v>116.42044</v>
      </c>
      <c r="G523">
        <v>93.596639999999994</v>
      </c>
      <c r="H523">
        <f t="shared" si="93"/>
        <v>-9.1326203946399005</v>
      </c>
      <c r="I523">
        <f t="shared" si="94"/>
        <v>-5.8465877766170626</v>
      </c>
      <c r="J523">
        <f t="shared" si="95"/>
        <v>-14.79275461152978</v>
      </c>
      <c r="K523">
        <f t="shared" si="92"/>
        <v>-9.9239875942622486</v>
      </c>
      <c r="L523" t="s">
        <v>105</v>
      </c>
      <c r="M523" t="s">
        <v>114</v>
      </c>
    </row>
    <row r="524" spans="1:13" x14ac:dyDescent="0.3">
      <c r="A524" t="s">
        <v>115</v>
      </c>
      <c r="B524" t="s">
        <v>116</v>
      </c>
      <c r="C524">
        <v>1</v>
      </c>
      <c r="D524">
        <f t="shared" si="78"/>
        <v>10</v>
      </c>
      <c r="E524">
        <v>128.56487000000001</v>
      </c>
      <c r="F524">
        <v>146.5865</v>
      </c>
      <c r="G524">
        <v>106.01730999999999</v>
      </c>
      <c r="H524">
        <f>(E524/$E$524-1)*100</f>
        <v>0</v>
      </c>
      <c r="I524">
        <f>(F524/$F$524-1)*100</f>
        <v>0</v>
      </c>
      <c r="J524">
        <f>(G524/$G$524-1)*100</f>
        <v>0</v>
      </c>
      <c r="K524">
        <f t="shared" si="92"/>
        <v>0</v>
      </c>
      <c r="L524" t="s">
        <v>115</v>
      </c>
      <c r="M524" t="s">
        <v>116</v>
      </c>
    </row>
    <row r="525" spans="1:13" x14ac:dyDescent="0.3">
      <c r="A525" t="s">
        <v>115</v>
      </c>
      <c r="B525" t="s">
        <v>116</v>
      </c>
      <c r="C525">
        <v>10</v>
      </c>
      <c r="D525">
        <f t="shared" si="78"/>
        <v>100</v>
      </c>
      <c r="E525">
        <v>121.96733999999999</v>
      </c>
      <c r="F525">
        <v>158.76589999999999</v>
      </c>
      <c r="G525">
        <v>106.40636000000001</v>
      </c>
      <c r="H525">
        <f t="shared" ref="H525:H545" si="96">(E525/$E$524-1)*100</f>
        <v>-5.1316739946145606</v>
      </c>
      <c r="I525">
        <f t="shared" ref="I525:I545" si="97">(F525/$F$524-1)*100</f>
        <v>8.308677811394638</v>
      </c>
      <c r="J525">
        <f t="shared" ref="J525:J545" si="98">(G525/$G$524-1)*100</f>
        <v>0.36696837525873605</v>
      </c>
      <c r="K525">
        <f t="shared" si="92"/>
        <v>1.1813240640129379</v>
      </c>
      <c r="L525" t="s">
        <v>115</v>
      </c>
      <c r="M525" t="s">
        <v>116</v>
      </c>
    </row>
    <row r="526" spans="1:13" x14ac:dyDescent="0.3">
      <c r="A526" t="s">
        <v>115</v>
      </c>
      <c r="B526" t="s">
        <v>116</v>
      </c>
      <c r="C526">
        <v>20</v>
      </c>
      <c r="D526">
        <f t="shared" si="78"/>
        <v>200</v>
      </c>
      <c r="E526">
        <v>118.53095</v>
      </c>
      <c r="F526">
        <v>130.16201000000001</v>
      </c>
      <c r="G526">
        <v>106.01730999999999</v>
      </c>
      <c r="H526">
        <f t="shared" si="96"/>
        <v>-7.8045581191813929</v>
      </c>
      <c r="I526">
        <f t="shared" si="97"/>
        <v>-11.20464026359862</v>
      </c>
      <c r="J526">
        <f t="shared" si="98"/>
        <v>0</v>
      </c>
      <c r="K526">
        <f t="shared" si="92"/>
        <v>-6.3363994609266712</v>
      </c>
      <c r="L526" t="s">
        <v>115</v>
      </c>
      <c r="M526" t="s">
        <v>116</v>
      </c>
    </row>
    <row r="527" spans="1:13" x14ac:dyDescent="0.3">
      <c r="A527" t="s">
        <v>115</v>
      </c>
      <c r="B527" t="s">
        <v>116</v>
      </c>
      <c r="C527">
        <v>30</v>
      </c>
      <c r="D527">
        <f t="shared" si="78"/>
        <v>300</v>
      </c>
      <c r="E527">
        <v>116.42044</v>
      </c>
      <c r="F527">
        <v>139.06416999999999</v>
      </c>
      <c r="G527">
        <v>121.96733999999999</v>
      </c>
      <c r="H527">
        <f t="shared" si="96"/>
        <v>-9.4461496363664637</v>
      </c>
      <c r="I527">
        <f t="shared" si="97"/>
        <v>-5.1316662857766593</v>
      </c>
      <c r="J527">
        <f t="shared" si="98"/>
        <v>15.04474127857045</v>
      </c>
      <c r="K527">
        <f t="shared" si="92"/>
        <v>0.15564178547577553</v>
      </c>
      <c r="L527" t="s">
        <v>115</v>
      </c>
      <c r="M527" t="s">
        <v>116</v>
      </c>
    </row>
    <row r="528" spans="1:13" x14ac:dyDescent="0.3">
      <c r="A528" t="s">
        <v>115</v>
      </c>
      <c r="B528" t="s">
        <v>116</v>
      </c>
      <c r="C528">
        <v>40</v>
      </c>
      <c r="D528">
        <f t="shared" si="78"/>
        <v>400</v>
      </c>
      <c r="E528">
        <v>122.30567000000001</v>
      </c>
      <c r="F528">
        <v>155.6113</v>
      </c>
      <c r="G528">
        <v>112.44834</v>
      </c>
      <c r="H528">
        <f t="shared" si="96"/>
        <v>-4.8685150150270529</v>
      </c>
      <c r="I528">
        <f t="shared" si="97"/>
        <v>6.1566378895737239</v>
      </c>
      <c r="J528">
        <f t="shared" si="98"/>
        <v>6.0660188416401084</v>
      </c>
      <c r="K528">
        <f t="shared" si="92"/>
        <v>2.4513805720622597</v>
      </c>
      <c r="L528" t="s">
        <v>115</v>
      </c>
      <c r="M528" t="s">
        <v>116</v>
      </c>
    </row>
    <row r="529" spans="1:13" x14ac:dyDescent="0.3">
      <c r="A529" t="s">
        <v>115</v>
      </c>
      <c r="B529" t="s">
        <v>116</v>
      </c>
      <c r="C529">
        <v>50</v>
      </c>
      <c r="D529">
        <f t="shared" si="78"/>
        <v>500</v>
      </c>
      <c r="E529">
        <v>115.70838000000001</v>
      </c>
      <c r="F529">
        <v>212.22941</v>
      </c>
      <c r="G529">
        <v>121.28785999999999</v>
      </c>
      <c r="H529">
        <f t="shared" si="96"/>
        <v>-10.000002333452374</v>
      </c>
      <c r="I529">
        <f t="shared" si="97"/>
        <v>44.781006436472673</v>
      </c>
      <c r="J529">
        <f t="shared" si="98"/>
        <v>14.403827073144937</v>
      </c>
      <c r="K529">
        <f t="shared" si="92"/>
        <v>16.394943725388412</v>
      </c>
      <c r="L529" t="s">
        <v>115</v>
      </c>
      <c r="M529" t="s">
        <v>116</v>
      </c>
    </row>
    <row r="530" spans="1:13" x14ac:dyDescent="0.3">
      <c r="A530" t="s">
        <v>115</v>
      </c>
      <c r="B530" t="s">
        <v>116</v>
      </c>
      <c r="C530">
        <v>60</v>
      </c>
      <c r="D530">
        <f t="shared" si="78"/>
        <v>600</v>
      </c>
      <c r="E530">
        <v>138.76669999999999</v>
      </c>
      <c r="F530">
        <v>228.90324000000001</v>
      </c>
      <c r="G530">
        <v>123.64973000000001</v>
      </c>
      <c r="H530">
        <f t="shared" si="96"/>
        <v>7.9351614480689614</v>
      </c>
      <c r="I530">
        <f t="shared" si="97"/>
        <v>56.155744219283513</v>
      </c>
      <c r="J530">
        <f t="shared" si="98"/>
        <v>16.631642511963385</v>
      </c>
      <c r="K530">
        <f t="shared" si="92"/>
        <v>26.90751605977195</v>
      </c>
      <c r="L530" t="s">
        <v>115</v>
      </c>
      <c r="M530" t="s">
        <v>116</v>
      </c>
    </row>
    <row r="531" spans="1:13" x14ac:dyDescent="0.3">
      <c r="A531" t="s">
        <v>115</v>
      </c>
      <c r="B531" t="s">
        <v>116</v>
      </c>
      <c r="C531">
        <v>80</v>
      </c>
      <c r="D531">
        <f t="shared" si="78"/>
        <v>800</v>
      </c>
      <c r="E531">
        <v>154.54544999999999</v>
      </c>
      <c r="F531">
        <v>230.16343000000001</v>
      </c>
      <c r="G531">
        <v>152.39141000000001</v>
      </c>
      <c r="H531">
        <f t="shared" si="96"/>
        <v>20.208148617892263</v>
      </c>
      <c r="I531">
        <f t="shared" si="97"/>
        <v>57.015434572760796</v>
      </c>
      <c r="J531">
        <f t="shared" si="98"/>
        <v>43.742007790991892</v>
      </c>
      <c r="K531">
        <f t="shared" si="92"/>
        <v>40.321863660548317</v>
      </c>
      <c r="L531" t="s">
        <v>115</v>
      </c>
      <c r="M531" t="s">
        <v>116</v>
      </c>
    </row>
    <row r="532" spans="1:13" x14ac:dyDescent="0.3">
      <c r="A532" t="s">
        <v>115</v>
      </c>
      <c r="B532" t="s">
        <v>116</v>
      </c>
      <c r="C532">
        <v>100</v>
      </c>
      <c r="D532">
        <f t="shared" si="78"/>
        <v>1000</v>
      </c>
      <c r="E532">
        <v>158.76589999999999</v>
      </c>
      <c r="F532">
        <v>240.69459000000001</v>
      </c>
      <c r="G532">
        <v>147.98928000000001</v>
      </c>
      <c r="H532">
        <f t="shared" si="96"/>
        <v>23.49088829631296</v>
      </c>
      <c r="I532">
        <f t="shared" si="97"/>
        <v>64.199697789359874</v>
      </c>
      <c r="J532">
        <f t="shared" si="98"/>
        <v>39.589733035105311</v>
      </c>
      <c r="K532">
        <f t="shared" si="92"/>
        <v>42.426773040259384</v>
      </c>
      <c r="L532" t="s">
        <v>115</v>
      </c>
      <c r="M532" t="s">
        <v>116</v>
      </c>
    </row>
    <row r="533" spans="1:13" x14ac:dyDescent="0.3">
      <c r="A533" t="s">
        <v>115</v>
      </c>
      <c r="B533" t="s">
        <v>116</v>
      </c>
      <c r="C533">
        <v>120</v>
      </c>
      <c r="D533">
        <f t="shared" si="78"/>
        <v>1200</v>
      </c>
      <c r="E533">
        <v>159.02596</v>
      </c>
      <c r="F533">
        <v>185.41889</v>
      </c>
      <c r="G533">
        <v>127.59699000000001</v>
      </c>
      <c r="H533">
        <f t="shared" si="96"/>
        <v>23.693167503688972</v>
      </c>
      <c r="I533">
        <f t="shared" si="97"/>
        <v>26.491109344994257</v>
      </c>
      <c r="J533">
        <f t="shared" si="98"/>
        <v>20.354864691435772</v>
      </c>
      <c r="K533">
        <f t="shared" si="92"/>
        <v>23.513047180039667</v>
      </c>
      <c r="L533" t="s">
        <v>115</v>
      </c>
      <c r="M533" t="s">
        <v>116</v>
      </c>
    </row>
    <row r="534" spans="1:13" x14ac:dyDescent="0.3">
      <c r="A534" t="s">
        <v>115</v>
      </c>
      <c r="B534" t="s">
        <v>116</v>
      </c>
      <c r="C534">
        <v>140</v>
      </c>
      <c r="D534">
        <f t="shared" si="78"/>
        <v>1400</v>
      </c>
      <c r="E534">
        <v>159.02596</v>
      </c>
      <c r="F534">
        <v>181.13507999999999</v>
      </c>
      <c r="G534">
        <v>135.14608000000001</v>
      </c>
      <c r="H534">
        <f t="shared" si="96"/>
        <v>23.693167503688972</v>
      </c>
      <c r="I534">
        <f t="shared" si="97"/>
        <v>23.568732454898633</v>
      </c>
      <c r="J534">
        <f t="shared" si="98"/>
        <v>27.475484899588576</v>
      </c>
      <c r="K534">
        <f t="shared" si="92"/>
        <v>24.912461619392062</v>
      </c>
      <c r="L534" t="s">
        <v>115</v>
      </c>
      <c r="M534" t="s">
        <v>116</v>
      </c>
    </row>
    <row r="535" spans="1:13" x14ac:dyDescent="0.3">
      <c r="A535" t="s">
        <v>115</v>
      </c>
      <c r="B535" t="s">
        <v>116</v>
      </c>
      <c r="C535">
        <v>160</v>
      </c>
      <c r="D535">
        <f t="shared" si="78"/>
        <v>1600</v>
      </c>
      <c r="E535">
        <v>129.20608999999999</v>
      </c>
      <c r="F535">
        <v>176.51353</v>
      </c>
      <c r="G535">
        <v>92.709450000000004</v>
      </c>
      <c r="H535">
        <f t="shared" si="96"/>
        <v>0.49875210856586971</v>
      </c>
      <c r="I535">
        <f t="shared" si="97"/>
        <v>20.415952355776291</v>
      </c>
      <c r="J535">
        <f t="shared" si="98"/>
        <v>-12.55253505300219</v>
      </c>
      <c r="K535">
        <f t="shared" si="92"/>
        <v>2.7873898037799907</v>
      </c>
      <c r="L535" t="s">
        <v>115</v>
      </c>
      <c r="M535" t="s">
        <v>116</v>
      </c>
    </row>
    <row r="536" spans="1:13" x14ac:dyDescent="0.3">
      <c r="A536" t="s">
        <v>115</v>
      </c>
      <c r="B536" t="s">
        <v>116</v>
      </c>
      <c r="C536">
        <v>180</v>
      </c>
      <c r="D536">
        <f t="shared" si="78"/>
        <v>1800</v>
      </c>
      <c r="E536">
        <v>116.42044</v>
      </c>
      <c r="F536">
        <v>132.36563000000001</v>
      </c>
      <c r="G536">
        <v>89.535070000000005</v>
      </c>
      <c r="H536">
        <f t="shared" si="96"/>
        <v>-9.4461496363664637</v>
      </c>
      <c r="I536">
        <f t="shared" si="97"/>
        <v>-9.7013503972057435</v>
      </c>
      <c r="J536">
        <f t="shared" si="98"/>
        <v>-15.546744206205565</v>
      </c>
      <c r="K536">
        <f t="shared" si="92"/>
        <v>-11.564748079925925</v>
      </c>
      <c r="L536" t="s">
        <v>115</v>
      </c>
      <c r="M536" t="s">
        <v>116</v>
      </c>
    </row>
    <row r="537" spans="1:13" x14ac:dyDescent="0.3">
      <c r="A537" t="s">
        <v>115</v>
      </c>
      <c r="B537" t="s">
        <v>116</v>
      </c>
      <c r="C537">
        <v>200</v>
      </c>
      <c r="D537">
        <f t="shared" si="78"/>
        <v>2000</v>
      </c>
      <c r="E537">
        <v>81.31156</v>
      </c>
      <c r="F537">
        <v>130.16201000000001</v>
      </c>
      <c r="G537">
        <v>73.29325</v>
      </c>
      <c r="H537">
        <f t="shared" si="96"/>
        <v>-36.754449329743032</v>
      </c>
      <c r="I537">
        <f t="shared" si="97"/>
        <v>-11.20464026359862</v>
      </c>
      <c r="J537">
        <f t="shared" si="98"/>
        <v>-30.866714124325544</v>
      </c>
      <c r="K537">
        <f t="shared" si="92"/>
        <v>-26.275267905889066</v>
      </c>
      <c r="L537" t="s">
        <v>115</v>
      </c>
      <c r="M537" t="s">
        <v>116</v>
      </c>
    </row>
    <row r="538" spans="1:13" x14ac:dyDescent="0.3">
      <c r="A538" t="s">
        <v>115</v>
      </c>
      <c r="B538" t="s">
        <v>116</v>
      </c>
      <c r="C538">
        <v>220</v>
      </c>
      <c r="D538">
        <f t="shared" si="78"/>
        <v>2200</v>
      </c>
      <c r="E538">
        <v>93.596639999999994</v>
      </c>
      <c r="F538">
        <v>121.28785999999999</v>
      </c>
      <c r="G538">
        <v>81.31156</v>
      </c>
      <c r="H538">
        <f t="shared" si="96"/>
        <v>-27.198899668315313</v>
      </c>
      <c r="I538">
        <f t="shared" si="97"/>
        <v>-17.258506069794976</v>
      </c>
      <c r="J538">
        <f t="shared" si="98"/>
        <v>-23.303505814286364</v>
      </c>
      <c r="K538">
        <f t="shared" si="92"/>
        <v>-22.586970517465549</v>
      </c>
      <c r="L538" t="s">
        <v>115</v>
      </c>
      <c r="M538" t="s">
        <v>116</v>
      </c>
    </row>
    <row r="539" spans="1:13" x14ac:dyDescent="0.3">
      <c r="A539" t="s">
        <v>115</v>
      </c>
      <c r="B539" t="s">
        <v>116</v>
      </c>
      <c r="C539">
        <v>240</v>
      </c>
      <c r="D539">
        <f t="shared" si="78"/>
        <v>2400</v>
      </c>
      <c r="E539">
        <v>90.909090000000006</v>
      </c>
      <c r="F539">
        <v>112.44834</v>
      </c>
      <c r="G539">
        <v>94.911879999999996</v>
      </c>
      <c r="H539">
        <f t="shared" si="96"/>
        <v>-29.289322969797272</v>
      </c>
      <c r="I539">
        <f t="shared" si="97"/>
        <v>-23.288747599540205</v>
      </c>
      <c r="J539">
        <f t="shared" si="98"/>
        <v>-10.475110149465216</v>
      </c>
      <c r="K539">
        <f t="shared" si="92"/>
        <v>-21.017726906267566</v>
      </c>
      <c r="L539" t="s">
        <v>115</v>
      </c>
      <c r="M539" t="s">
        <v>116</v>
      </c>
    </row>
    <row r="540" spans="1:13" x14ac:dyDescent="0.3">
      <c r="A540" t="s">
        <v>115</v>
      </c>
      <c r="B540" t="s">
        <v>116</v>
      </c>
      <c r="C540">
        <v>260</v>
      </c>
      <c r="D540">
        <f t="shared" si="78"/>
        <v>2600</v>
      </c>
      <c r="E540">
        <v>89.995410000000007</v>
      </c>
      <c r="F540">
        <v>123.64973000000001</v>
      </c>
      <c r="G540">
        <v>89.535070000000005</v>
      </c>
      <c r="H540">
        <f t="shared" si="96"/>
        <v>-29.999999222182549</v>
      </c>
      <c r="I540">
        <f t="shared" si="97"/>
        <v>-15.647259467959184</v>
      </c>
      <c r="J540">
        <f t="shared" si="98"/>
        <v>-15.546744206205565</v>
      </c>
      <c r="K540">
        <f t="shared" si="92"/>
        <v>-20.3980009654491</v>
      </c>
      <c r="L540" t="s">
        <v>115</v>
      </c>
      <c r="M540" t="s">
        <v>116</v>
      </c>
    </row>
    <row r="541" spans="1:13" x14ac:dyDescent="0.3">
      <c r="A541" t="s">
        <v>115</v>
      </c>
      <c r="B541" t="s">
        <v>116</v>
      </c>
      <c r="C541">
        <v>280</v>
      </c>
      <c r="D541">
        <f t="shared" si="78"/>
        <v>2800</v>
      </c>
      <c r="E541">
        <v>106.01730999999999</v>
      </c>
      <c r="F541">
        <v>101.63945</v>
      </c>
      <c r="G541">
        <v>97.912090000000006</v>
      </c>
      <c r="H541">
        <f t="shared" si="96"/>
        <v>-17.537885738149161</v>
      </c>
      <c r="I541">
        <f t="shared" si="97"/>
        <v>-30.662475739580387</v>
      </c>
      <c r="J541">
        <f t="shared" si="98"/>
        <v>-7.6451854890489006</v>
      </c>
      <c r="K541">
        <f t="shared" si="92"/>
        <v>-18.615182322259482</v>
      </c>
      <c r="L541" t="s">
        <v>115</v>
      </c>
      <c r="M541" t="s">
        <v>116</v>
      </c>
    </row>
    <row r="542" spans="1:13" x14ac:dyDescent="0.3">
      <c r="A542" t="s">
        <v>115</v>
      </c>
      <c r="B542" t="s">
        <v>116</v>
      </c>
      <c r="C542">
        <v>300</v>
      </c>
      <c r="D542">
        <f t="shared" si="78"/>
        <v>3000</v>
      </c>
      <c r="E542">
        <v>109.46904000000001</v>
      </c>
      <c r="F542">
        <v>118.18182</v>
      </c>
      <c r="G542">
        <v>89.535070000000005</v>
      </c>
      <c r="H542">
        <f t="shared" si="96"/>
        <v>-14.853069893820924</v>
      </c>
      <c r="I542">
        <f t="shared" si="97"/>
        <v>-19.377418793681546</v>
      </c>
      <c r="J542">
        <f t="shared" si="98"/>
        <v>-15.546744206205565</v>
      </c>
      <c r="K542">
        <f t="shared" si="92"/>
        <v>-16.592410964569346</v>
      </c>
      <c r="L542" t="s">
        <v>115</v>
      </c>
      <c r="M542" t="s">
        <v>116</v>
      </c>
    </row>
    <row r="543" spans="1:13" x14ac:dyDescent="0.3">
      <c r="A543" t="s">
        <v>115</v>
      </c>
      <c r="B543" t="s">
        <v>116</v>
      </c>
      <c r="C543">
        <v>320</v>
      </c>
      <c r="D543">
        <f t="shared" si="78"/>
        <v>3200</v>
      </c>
      <c r="E543">
        <v>93.596639999999994</v>
      </c>
      <c r="F543">
        <v>112.44834</v>
      </c>
      <c r="G543">
        <v>121.96733999999999</v>
      </c>
      <c r="H543">
        <f t="shared" si="96"/>
        <v>-27.198899668315313</v>
      </c>
      <c r="I543">
        <f t="shared" si="97"/>
        <v>-23.288747599540205</v>
      </c>
      <c r="J543">
        <f t="shared" si="98"/>
        <v>15.04474127857045</v>
      </c>
      <c r="K543">
        <f t="shared" si="92"/>
        <v>-11.814301996428357</v>
      </c>
      <c r="L543" t="s">
        <v>115</v>
      </c>
      <c r="M543" t="s">
        <v>116</v>
      </c>
    </row>
    <row r="544" spans="1:13" x14ac:dyDescent="0.3">
      <c r="A544" t="s">
        <v>115</v>
      </c>
      <c r="B544" t="s">
        <v>116</v>
      </c>
      <c r="C544">
        <v>340</v>
      </c>
      <c r="D544">
        <f t="shared" si="78"/>
        <v>3400</v>
      </c>
      <c r="E544">
        <v>102.8519</v>
      </c>
      <c r="F544">
        <v>100.41237</v>
      </c>
      <c r="G544">
        <v>123.64973000000001</v>
      </c>
      <c r="H544">
        <f t="shared" si="96"/>
        <v>-19.999996888730188</v>
      </c>
      <c r="I544">
        <f t="shared" si="97"/>
        <v>-31.499578747019687</v>
      </c>
      <c r="J544">
        <f t="shared" si="98"/>
        <v>16.631642511963385</v>
      </c>
      <c r="K544">
        <f t="shared" si="92"/>
        <v>-11.622644374595497</v>
      </c>
      <c r="L544" t="s">
        <v>115</v>
      </c>
      <c r="M544" t="s">
        <v>116</v>
      </c>
    </row>
    <row r="545" spans="1:13" x14ac:dyDescent="0.3">
      <c r="A545" t="s">
        <v>115</v>
      </c>
      <c r="B545" t="s">
        <v>116</v>
      </c>
      <c r="C545">
        <v>360</v>
      </c>
      <c r="D545">
        <f t="shared" si="78"/>
        <v>3600</v>
      </c>
      <c r="E545">
        <v>122.30567000000001</v>
      </c>
      <c r="F545">
        <v>94.911879999999996</v>
      </c>
      <c r="G545">
        <v>132.36563000000001</v>
      </c>
      <c r="H545">
        <f t="shared" si="96"/>
        <v>-4.8685150150270529</v>
      </c>
      <c r="I545">
        <f t="shared" si="97"/>
        <v>-35.251963857517573</v>
      </c>
      <c r="J545">
        <f t="shared" si="98"/>
        <v>24.852847143546676</v>
      </c>
      <c r="K545">
        <f t="shared" si="92"/>
        <v>-5.0892105763326496</v>
      </c>
      <c r="L545" t="s">
        <v>115</v>
      </c>
      <c r="M545" t="s">
        <v>116</v>
      </c>
    </row>
  </sheetData>
  <mergeCells count="2">
    <mergeCell ref="E7:G7"/>
    <mergeCell ref="H7:J7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112"/>
  <sheetViews>
    <sheetView workbookViewId="0">
      <selection activeCell="A6" sqref="A6"/>
    </sheetView>
  </sheetViews>
  <sheetFormatPr defaultColWidth="10.8203125" defaultRowHeight="12.4" x14ac:dyDescent="0.3"/>
  <sheetData>
    <row r="2" spans="1:21" x14ac:dyDescent="0.3">
      <c r="A2" s="10" t="s">
        <v>228</v>
      </c>
    </row>
    <row r="3" spans="1:21" x14ac:dyDescent="0.3">
      <c r="A3" s="10" t="s">
        <v>229</v>
      </c>
    </row>
    <row r="4" spans="1:21" x14ac:dyDescent="0.3">
      <c r="A4" t="s">
        <v>204</v>
      </c>
    </row>
    <row r="5" spans="1:21" x14ac:dyDescent="0.3">
      <c r="A5" s="10" t="s">
        <v>230</v>
      </c>
    </row>
    <row r="8" spans="1:21" ht="12.75" thickBot="1" x14ac:dyDescent="0.35">
      <c r="B8" t="str">
        <f>'FM + Glu Raw Data'!A8:B8</f>
        <v>A</v>
      </c>
      <c r="E8" t="s">
        <v>50</v>
      </c>
      <c r="H8" t="s">
        <v>51</v>
      </c>
      <c r="K8" t="s">
        <v>52</v>
      </c>
    </row>
    <row r="9" spans="1:21" x14ac:dyDescent="0.3">
      <c r="B9" t="s">
        <v>53</v>
      </c>
      <c r="C9" t="s">
        <v>54</v>
      </c>
      <c r="D9" t="s">
        <v>55</v>
      </c>
      <c r="E9" t="s">
        <v>53</v>
      </c>
      <c r="F9" t="s">
        <v>54</v>
      </c>
      <c r="G9" t="s">
        <v>55</v>
      </c>
      <c r="H9" t="s">
        <v>53</v>
      </c>
      <c r="I9" t="s">
        <v>54</v>
      </c>
      <c r="J9" t="s">
        <v>55</v>
      </c>
      <c r="K9" t="s">
        <v>53</v>
      </c>
      <c r="L9" t="s">
        <v>54</v>
      </c>
      <c r="M9" t="s">
        <v>55</v>
      </c>
      <c r="O9" s="23"/>
      <c r="P9" s="24" t="s">
        <v>184</v>
      </c>
      <c r="Q9" s="24"/>
      <c r="R9" s="24"/>
      <c r="S9" s="24"/>
      <c r="T9" s="24"/>
      <c r="U9" s="25"/>
    </row>
    <row r="10" spans="1:21" x14ac:dyDescent="0.3">
      <c r="L10">
        <f>'FM + Glu Raw Data'!J65</f>
        <v>0</v>
      </c>
      <c r="O10" s="11"/>
      <c r="P10" s="1"/>
      <c r="Q10" s="1"/>
      <c r="R10" s="1"/>
      <c r="S10" s="1"/>
      <c r="T10" s="1"/>
      <c r="U10" s="12"/>
    </row>
    <row r="11" spans="1:21" x14ac:dyDescent="0.3">
      <c r="D11">
        <f>'FM + Glu Raw Data'!N8</f>
        <v>0</v>
      </c>
      <c r="F11">
        <f>'FM + Glu Raw Data'!J27</f>
        <v>0</v>
      </c>
      <c r="L11">
        <f>'FM + Glu Raw Data'!J66</f>
        <v>2.2821056471285628</v>
      </c>
      <c r="O11" s="11"/>
      <c r="P11" s="1" t="s">
        <v>58</v>
      </c>
      <c r="Q11" s="1"/>
      <c r="R11" s="1" t="s">
        <v>49</v>
      </c>
      <c r="S11" s="1"/>
      <c r="T11" s="1" t="s">
        <v>57</v>
      </c>
      <c r="U11" s="12"/>
    </row>
    <row r="12" spans="1:21" x14ac:dyDescent="0.3">
      <c r="B12">
        <f>'FM + Glu Raw Data'!F8</f>
        <v>0</v>
      </c>
      <c r="D12">
        <f>'FM + Glu Raw Data'!N9</f>
        <v>12.669603524229078</v>
      </c>
      <c r="F12">
        <f>'FM + Glu Raw Data'!J28</f>
        <v>-14.285962534320362</v>
      </c>
      <c r="G12">
        <f>'FM + Glu Raw Data'!N27</f>
        <v>0</v>
      </c>
      <c r="J12">
        <f>'FM + Glu Raw Data'!N46</f>
        <v>0</v>
      </c>
      <c r="L12">
        <f>'FM + Glu Raw Data'!J67</f>
        <v>-2.9668133354611714</v>
      </c>
      <c r="O12" s="11"/>
      <c r="P12" s="1" t="s">
        <v>39</v>
      </c>
      <c r="Q12" s="1" t="s">
        <v>41</v>
      </c>
      <c r="R12" s="1" t="s">
        <v>39</v>
      </c>
      <c r="S12" s="1" t="s">
        <v>41</v>
      </c>
      <c r="T12" s="1" t="s">
        <v>39</v>
      </c>
      <c r="U12" s="12" t="s">
        <v>41</v>
      </c>
    </row>
    <row r="13" spans="1:21" x14ac:dyDescent="0.3">
      <c r="B13">
        <f>'FM + Glu Raw Data'!F9</f>
        <v>-11.098380357554284</v>
      </c>
      <c r="C13">
        <f>'FM + Glu Raw Data'!J8</f>
        <v>0</v>
      </c>
      <c r="D13">
        <f>'FM + Glu Raw Data'!N10</f>
        <v>13.813020068526672</v>
      </c>
      <c r="E13">
        <f>'FM + Glu Raw Data'!F27</f>
        <v>0</v>
      </c>
      <c r="F13">
        <f>'FM + Glu Raw Data'!J29</f>
        <v>-19.949257984916414</v>
      </c>
      <c r="G13">
        <f>'FM + Glu Raw Data'!N28</f>
        <v>0</v>
      </c>
      <c r="I13">
        <f>'FM + Glu Raw Data'!J46</f>
        <v>0</v>
      </c>
      <c r="J13">
        <f>'FM + Glu Raw Data'!N47</f>
        <v>-10.110528379570638</v>
      </c>
      <c r="K13">
        <f>'FM + Glu Raw Data'!F65</f>
        <v>0</v>
      </c>
      <c r="L13">
        <f>'FM + Glu Raw Data'!J68</f>
        <v>3.180357020723612</v>
      </c>
      <c r="M13">
        <f>'FM + Glu Raw Data'!N65</f>
        <v>0</v>
      </c>
      <c r="O13" s="11">
        <v>10</v>
      </c>
      <c r="P13" s="1">
        <f t="shared" ref="P13:P29" si="0">O68</f>
        <v>5.6406244352643604</v>
      </c>
      <c r="Q13" s="1">
        <f t="shared" ref="Q13:Q29" si="1">Q68</f>
        <v>15.263211986221275</v>
      </c>
      <c r="R13" s="1">
        <f t="shared" ref="R13:R29" si="2">N42</f>
        <v>-4.0593448159161456</v>
      </c>
      <c r="S13" s="1">
        <f t="shared" ref="S13:S29" si="3">P42</f>
        <v>10.52660753151944</v>
      </c>
      <c r="T13" s="1">
        <f t="shared" ref="T13:T29" si="4">I42</f>
        <v>5.47655399301886</v>
      </c>
      <c r="U13" s="12">
        <f t="shared" ref="U13:U29" si="5">Q94</f>
        <v>9.5083602534631115</v>
      </c>
    </row>
    <row r="14" spans="1:21" x14ac:dyDescent="0.3">
      <c r="A14">
        <v>10</v>
      </c>
      <c r="B14">
        <f>'FM + Glu Raw Data'!F10</f>
        <v>0</v>
      </c>
      <c r="C14">
        <f>'FM + Glu Raw Data'!J9</f>
        <v>8.3185565915163693</v>
      </c>
      <c r="D14">
        <f>'FM + Glu Raw Data'!N11</f>
        <v>7.9725893294175121</v>
      </c>
      <c r="E14">
        <f>'FM + Glu Raw Data'!F28</f>
        <v>13.653979669025841</v>
      </c>
      <c r="F14">
        <f>'FM + Glu Raw Data'!J30</f>
        <v>-14.285962534320362</v>
      </c>
      <c r="G14">
        <f>'FM + Glu Raw Data'!N29</f>
        <v>7.2589642801970555</v>
      </c>
      <c r="I14">
        <f>'FM + Glu Raw Data'!J47</f>
        <v>0</v>
      </c>
      <c r="J14">
        <f>'FM + Glu Raw Data'!N48</f>
        <v>-17.537496323889812</v>
      </c>
      <c r="K14">
        <f>'FM + Glu Raw Data'!F66</f>
        <v>-6.3633026807726871</v>
      </c>
      <c r="L14">
        <f>'FM + Glu Raw Data'!J69</f>
        <v>-1.2379454209698326</v>
      </c>
      <c r="M14">
        <f>'FM + Glu Raw Data'!N66</f>
        <v>12.318070978869455</v>
      </c>
      <c r="O14" s="11">
        <v>100</v>
      </c>
      <c r="P14" s="1">
        <f t="shared" si="0"/>
        <v>2.5069398549406952</v>
      </c>
      <c r="Q14" s="1">
        <f t="shared" si="1"/>
        <v>9.2390335410371218</v>
      </c>
      <c r="R14" s="1">
        <f t="shared" si="2"/>
        <v>-19.475877519758072</v>
      </c>
      <c r="S14" s="1">
        <f t="shared" si="3"/>
        <v>3.4696407844534303</v>
      </c>
      <c r="T14" s="1">
        <f t="shared" si="4"/>
        <v>9.4431918020516648</v>
      </c>
      <c r="U14" s="12">
        <f t="shared" si="5"/>
        <v>4.9182729333617141</v>
      </c>
    </row>
    <row r="15" spans="1:21" x14ac:dyDescent="0.3">
      <c r="A15">
        <v>100</v>
      </c>
      <c r="B15">
        <f>'FM + Glu Raw Data'!F11</f>
        <v>7.76942668020002</v>
      </c>
      <c r="C15">
        <f>'FM + Glu Raw Data'!J10</f>
        <v>-5.9529159891156036</v>
      </c>
      <c r="D15">
        <f>'FM + Glu Raw Data'!N12</f>
        <v>-7.8179148311306896</v>
      </c>
      <c r="E15">
        <f>'FM + Glu Raw Data'!F29</f>
        <v>5.9205413303213383</v>
      </c>
      <c r="F15">
        <f>'FM + Glu Raw Data'!J31</f>
        <v>-7.8597991172279507</v>
      </c>
      <c r="G15">
        <f>'FM + Glu Raw Data'!N30</f>
        <v>-1.515645651315678</v>
      </c>
      <c r="I15">
        <f>'FM + Glu Raw Data'!J48</f>
        <v>-13.077822865972532</v>
      </c>
      <c r="J15">
        <f>'FM + Glu Raw Data'!N49</f>
        <v>1.980198019801982</v>
      </c>
      <c r="K15">
        <f>'FM + Glu Raw Data'!F67</f>
        <v>-1.1186939475538948</v>
      </c>
      <c r="L15">
        <f>'FM + Glu Raw Data'!J70</f>
        <v>-7.679213308103261</v>
      </c>
      <c r="M15">
        <f>'FM + Glu Raw Data'!N67</f>
        <v>11.803189546037697</v>
      </c>
      <c r="O15" s="11">
        <v>200</v>
      </c>
      <c r="P15" s="1">
        <f t="shared" si="0"/>
        <v>18.421541843946699</v>
      </c>
      <c r="Q15" s="1">
        <f t="shared" si="1"/>
        <v>12.653043956817221</v>
      </c>
      <c r="R15" s="1">
        <f t="shared" si="2"/>
        <v>-21.565016520607024</v>
      </c>
      <c r="S15" s="1">
        <f t="shared" si="3"/>
        <v>11.851031794805573</v>
      </c>
      <c r="T15" s="1">
        <f t="shared" si="4"/>
        <v>-8.9882522075904312</v>
      </c>
      <c r="U15" s="12">
        <f t="shared" si="5"/>
        <v>8.4535704572102794</v>
      </c>
    </row>
    <row r="16" spans="1:21" x14ac:dyDescent="0.3">
      <c r="A16">
        <v>200</v>
      </c>
      <c r="B16">
        <f>'FM + Glu Raw Data'!F12</f>
        <v>3.2996867819491627</v>
      </c>
      <c r="C16">
        <f>'FM + Glu Raw Data'!J11</f>
        <v>5.1047173897055931</v>
      </c>
      <c r="D16">
        <f>'FM + Glu Raw Data'!N13</f>
        <v>-7.8179148311306896</v>
      </c>
      <c r="E16">
        <f>'FM + Glu Raw Data'!F30</f>
        <v>-5.3692631317161172</v>
      </c>
      <c r="F16">
        <f>'FM + Glu Raw Data'!J32</f>
        <v>-13.103430299238871</v>
      </c>
      <c r="G16">
        <f>'FM + Glu Raw Data'!N31</f>
        <v>9.3828135280958023</v>
      </c>
      <c r="H16">
        <f>'FM + Glu Raw Data'!F46</f>
        <v>0</v>
      </c>
      <c r="I16">
        <f>'FM + Glu Raw Data'!J49</f>
        <v>-19.72215402833335</v>
      </c>
      <c r="J16">
        <f>'FM + Glu Raw Data'!N50</f>
        <v>13.137192432114485</v>
      </c>
      <c r="K16">
        <f>'FM + Glu Raw Data'!F68</f>
        <v>-13.884603016315911</v>
      </c>
      <c r="L16">
        <f>'FM + Glu Raw Data'!J71</f>
        <v>-10.557113436533449</v>
      </c>
      <c r="M16">
        <f>'FM + Glu Raw Data'!N68</f>
        <v>17.996210608596641</v>
      </c>
      <c r="O16" s="11">
        <v>300</v>
      </c>
      <c r="P16" s="1">
        <f t="shared" si="0"/>
        <v>21.170047861051081</v>
      </c>
      <c r="Q16" s="1">
        <f t="shared" si="1"/>
        <v>7.6883023129157086</v>
      </c>
      <c r="R16" s="1">
        <f t="shared" si="2"/>
        <v>-23.119670992222552</v>
      </c>
      <c r="S16" s="1">
        <f t="shared" si="3"/>
        <v>5.6437342629118223</v>
      </c>
      <c r="T16" s="1">
        <f t="shared" si="4"/>
        <v>15.178060246938459</v>
      </c>
      <c r="U16" s="12">
        <f t="shared" si="5"/>
        <v>9.5776983222315852</v>
      </c>
    </row>
    <row r="17" spans="1:21" x14ac:dyDescent="0.3">
      <c r="A17">
        <v>300</v>
      </c>
      <c r="B17">
        <f>'FM + Glu Raw Data'!F13</f>
        <v>2.3824498259553684</v>
      </c>
      <c r="C17">
        <f>'FM + Glu Raw Data'!J12</f>
        <v>-3.1165987072734214</v>
      </c>
      <c r="D17">
        <f>'FM + Glu Raw Data'!N14</f>
        <v>7.9725893294175121</v>
      </c>
      <c r="E17">
        <f>'FM + Glu Raw Data'!F31</f>
        <v>10.48102131539952</v>
      </c>
      <c r="F17">
        <f>'FM + Glu Raw Data'!J33</f>
        <v>-14.285962534320362</v>
      </c>
      <c r="G17">
        <f>'FM + Glu Raw Data'!N32</f>
        <v>9.1402186786591066</v>
      </c>
      <c r="H17">
        <f>'FM + Glu Raw Data'!F47</f>
        <v>16.620036979369402</v>
      </c>
      <c r="I17">
        <f>'FM + Glu Raw Data'!J50</f>
        <v>-13.077822865972532</v>
      </c>
      <c r="J17">
        <f>'FM + Glu Raw Data'!N51</f>
        <v>1.980198019801982</v>
      </c>
      <c r="K17">
        <f>'FM + Glu Raw Data'!F69</f>
        <v>-2.542397656069828</v>
      </c>
      <c r="L17">
        <f>'FM + Glu Raw Data'!J72</f>
        <v>-10.557113436533449</v>
      </c>
      <c r="M17">
        <f>'FM + Glu Raw Data'!N69</f>
        <v>18.483903582929038</v>
      </c>
      <c r="O17" s="11">
        <v>400</v>
      </c>
      <c r="P17" s="1">
        <f t="shared" si="0"/>
        <v>21.091674435031422</v>
      </c>
      <c r="Q17" s="1">
        <f t="shared" si="1"/>
        <v>15.106584419186715</v>
      </c>
      <c r="R17" s="1">
        <f t="shared" si="2"/>
        <v>6.5029097616259106</v>
      </c>
      <c r="S17" s="1">
        <f t="shared" si="3"/>
        <v>9.4448494658961195</v>
      </c>
      <c r="T17" s="1">
        <f t="shared" si="4"/>
        <v>18.440602360485286</v>
      </c>
      <c r="U17" s="12">
        <f t="shared" si="5"/>
        <v>15.457886301680551</v>
      </c>
    </row>
    <row r="18" spans="1:21" x14ac:dyDescent="0.3">
      <c r="A18">
        <v>400</v>
      </c>
      <c r="B18">
        <f>'FM + Glu Raw Data'!F14</f>
        <v>2.3824498259553684</v>
      </c>
      <c r="C18">
        <f>'FM + Glu Raw Data'!J13</f>
        <v>0</v>
      </c>
      <c r="D18">
        <f>'FM + Glu Raw Data'!N15</f>
        <v>22.580518844836007</v>
      </c>
      <c r="E18">
        <f>'FM + Glu Raw Data'!F32</f>
        <v>21.969783322798243</v>
      </c>
      <c r="F18">
        <f>'FM + Glu Raw Data'!J34</f>
        <v>9.1709241302610156</v>
      </c>
      <c r="G18">
        <f>'FM + Glu Raw Data'!N33</f>
        <v>3.4792907533599982</v>
      </c>
      <c r="H18">
        <f>'FM + Glu Raw Data'!F48</f>
        <v>16.620036979369402</v>
      </c>
      <c r="I18">
        <f>'FM + Glu Raw Data'!J51</f>
        <v>10.050976937629063</v>
      </c>
      <c r="J18">
        <f>'FM + Glu Raw Data'!N52</f>
        <v>-6.6182237035584901</v>
      </c>
      <c r="K18">
        <f>'FM + Glu Raw Data'!F70</f>
        <v>-8.2401359063727249</v>
      </c>
      <c r="L18">
        <f>'FM + Glu Raw Data'!J73</f>
        <v>-7.679213308103261</v>
      </c>
      <c r="M18">
        <f>'FM + Glu Raw Data'!N70</f>
        <v>17.996210608596641</v>
      </c>
      <c r="O18" s="11">
        <v>500</v>
      </c>
      <c r="P18" s="1">
        <f t="shared" si="0"/>
        <v>19.281613263929628</v>
      </c>
      <c r="Q18" s="1">
        <f t="shared" si="1"/>
        <v>10.482541069463286</v>
      </c>
      <c r="R18" s="1">
        <f t="shared" si="2"/>
        <v>-4.2719522487520845</v>
      </c>
      <c r="S18" s="1">
        <f t="shared" si="3"/>
        <v>5.2299451430510233</v>
      </c>
      <c r="T18" s="1">
        <f t="shared" si="4"/>
        <v>9.2579371089620253</v>
      </c>
      <c r="U18" s="12">
        <f t="shared" si="5"/>
        <v>8.1818647706803773</v>
      </c>
    </row>
    <row r="19" spans="1:21" x14ac:dyDescent="0.3">
      <c r="A19">
        <v>500</v>
      </c>
      <c r="B19">
        <f>'FM + Glu Raw Data'!F15</f>
        <v>1.1463905200166824</v>
      </c>
      <c r="C19">
        <f>'FM + Glu Raw Data'!J14</f>
        <v>-3.1165987072734214</v>
      </c>
      <c r="D19">
        <f>'FM + Glu Raw Data'!N16</f>
        <v>7.0083210964268172</v>
      </c>
      <c r="E19">
        <f>'FM + Glu Raw Data'!F33</f>
        <v>12.046257629296498</v>
      </c>
      <c r="F19">
        <f>'FM + Glu Raw Data'!J35</f>
        <v>3.2130817085462171</v>
      </c>
      <c r="G19">
        <f>'FM + Glu Raw Data'!N34</f>
        <v>12.886707060997749</v>
      </c>
      <c r="H19">
        <f>'FM + Glu Raw Data'!F49</f>
        <v>7.7036298170494399</v>
      </c>
      <c r="I19">
        <f>'FM + Glu Raw Data'!J52</f>
        <v>0</v>
      </c>
      <c r="J19">
        <f>'FM + Glu Raw Data'!N53</f>
        <v>-3.666307224781884</v>
      </c>
      <c r="K19">
        <f>'FM + Glu Raw Data'!F71</f>
        <v>-4.4634069492852202</v>
      </c>
      <c r="L19">
        <f>'FM + Glu Raw Data'!J74</f>
        <v>-7.679213308103261</v>
      </c>
      <c r="M19">
        <f>'FM + Glu Raw Data'!N71</f>
        <v>17.996210608596641</v>
      </c>
      <c r="O19" s="11">
        <v>600</v>
      </c>
      <c r="P19" s="1">
        <f t="shared" si="0"/>
        <v>63.878206851261197</v>
      </c>
      <c r="Q19" s="1">
        <f t="shared" si="1"/>
        <v>16.958569654733228</v>
      </c>
      <c r="R19" s="1">
        <f t="shared" si="2"/>
        <v>2.1579137599077338</v>
      </c>
      <c r="S19" s="1">
        <f t="shared" si="3"/>
        <v>14.716929216611568</v>
      </c>
      <c r="T19" s="1">
        <f t="shared" si="4"/>
        <v>28.688632830009738</v>
      </c>
      <c r="U19" s="12">
        <f t="shared" si="5"/>
        <v>21.047279013654833</v>
      </c>
    </row>
    <row r="20" spans="1:21" x14ac:dyDescent="0.3">
      <c r="A20">
        <v>600</v>
      </c>
      <c r="B20">
        <f>'FM + Glu Raw Data'!F16</f>
        <v>6.2014683263694748</v>
      </c>
      <c r="C20">
        <f>'FM + Glu Raw Data'!J15</f>
        <v>0</v>
      </c>
      <c r="D20">
        <f>'FM + Glu Raw Data'!N17</f>
        <v>17.177679882525698</v>
      </c>
      <c r="E20">
        <f>'FM + Glu Raw Data'!F34</f>
        <v>35.659513175756196</v>
      </c>
      <c r="F20">
        <f>'FM + Glu Raw Data'!J36</f>
        <v>7.0951934104889869</v>
      </c>
      <c r="G20">
        <f>'FM + Glu Raw Data'!N35</f>
        <v>50.515800133884902</v>
      </c>
      <c r="H20">
        <f>'FM + Glu Raw Data'!F50</f>
        <v>17.644268197742296</v>
      </c>
      <c r="I20">
        <f>'FM + Glu Raw Data'!J53</f>
        <v>13.529828006989476</v>
      </c>
      <c r="J20">
        <f>'FM + Glu Raw Data'!N54</f>
        <v>21.655965101460637</v>
      </c>
      <c r="K20">
        <f>'FM + Glu Raw Data'!F72</f>
        <v>-8.5828252544184238</v>
      </c>
      <c r="L20">
        <f>'FM + Glu Raw Data'!J75</f>
        <v>-16.794716883630091</v>
      </c>
      <c r="M20">
        <f>'FM + Glu Raw Data'!N72</f>
        <v>24.034597313440443</v>
      </c>
      <c r="O20" s="11">
        <v>800</v>
      </c>
      <c r="P20" s="1">
        <f t="shared" si="0"/>
        <v>121.23690862532519</v>
      </c>
      <c r="Q20" s="1">
        <f t="shared" si="1"/>
        <v>9.9343325195760563</v>
      </c>
      <c r="R20" s="1">
        <f t="shared" si="2"/>
        <v>15.678751714183711</v>
      </c>
      <c r="S20" s="1">
        <f t="shared" si="3"/>
        <v>13.72639374985626</v>
      </c>
      <c r="T20" s="1">
        <f t="shared" si="4"/>
        <v>69.426238008362247</v>
      </c>
      <c r="U20" s="12">
        <f t="shared" si="5"/>
        <v>15.565025114370743</v>
      </c>
    </row>
    <row r="21" spans="1:21" x14ac:dyDescent="0.3">
      <c r="A21">
        <v>800</v>
      </c>
      <c r="B21">
        <f>'FM + Glu Raw Data'!F17</f>
        <v>34.038644755932765</v>
      </c>
      <c r="C21">
        <f>'FM + Glu Raw Data'!J16</f>
        <v>7.4817980502872139</v>
      </c>
      <c r="D21">
        <f>'FM + Glu Raw Data'!N18</f>
        <v>43.963778756730299</v>
      </c>
      <c r="E21">
        <f>'FM + Glu Raw Data'!F35</f>
        <v>41.728754546490791</v>
      </c>
      <c r="F21">
        <f>'FM + Glu Raw Data'!J37</f>
        <v>11.575087755882251</v>
      </c>
      <c r="G21">
        <f>'FM + Glu Raw Data'!N36</f>
        <v>48.741539218547068</v>
      </c>
      <c r="H21">
        <f>'FM + Glu Raw Data'!F51</f>
        <v>36.821233943168544</v>
      </c>
      <c r="I21">
        <f>'FM + Glu Raw Data'!J54</f>
        <v>-9.9383366788452943</v>
      </c>
      <c r="J21">
        <f>'FM + Glu Raw Data'!N55</f>
        <v>61.245221056759135</v>
      </c>
      <c r="K21">
        <f>'FM + Glu Raw Data'!F73</f>
        <v>10.643184055038191</v>
      </c>
      <c r="L21">
        <f>'FM + Glu Raw Data'!J76</f>
        <v>18.711290457409071</v>
      </c>
      <c r="M21">
        <f>'FM + Glu Raw Data'!N73</f>
        <v>61.245401327136626</v>
      </c>
      <c r="O21" s="11">
        <v>1000</v>
      </c>
      <c r="P21" s="1">
        <f t="shared" si="0"/>
        <v>170.81472747888853</v>
      </c>
      <c r="Q21" s="1">
        <f t="shared" si="1"/>
        <v>26.793630133163674</v>
      </c>
      <c r="R21" s="1">
        <f t="shared" si="2"/>
        <v>67.204478763092936</v>
      </c>
      <c r="S21" s="1">
        <f t="shared" si="3"/>
        <v>10.893327890071394</v>
      </c>
      <c r="T21" s="1">
        <f t="shared" si="4"/>
        <v>100</v>
      </c>
      <c r="U21" s="12">
        <f t="shared" si="5"/>
        <v>4.1804040351341767</v>
      </c>
    </row>
    <row r="22" spans="1:21" x14ac:dyDescent="0.3">
      <c r="A22">
        <v>1000</v>
      </c>
      <c r="B22" s="4">
        <f>'FM + Glu Raw Data'!F18</f>
        <v>49.070620395912592</v>
      </c>
      <c r="C22" s="4">
        <f>'FM + Glu Raw Data'!J17</f>
        <v>26.747673173880738</v>
      </c>
      <c r="D22" s="4">
        <f>'FM + Glu Raw Data'!N19</f>
        <v>68.658835046500229</v>
      </c>
      <c r="E22" s="4">
        <f>'FM + Glu Raw Data'!F36</f>
        <v>41.728754546490791</v>
      </c>
      <c r="F22" s="4">
        <f>'FM + Glu Raw Data'!J38</f>
        <v>29.204462516942975</v>
      </c>
      <c r="G22" s="4">
        <f>'FM + Glu Raw Data'!N37</f>
        <v>56.567511743536073</v>
      </c>
      <c r="H22" s="4">
        <f>'FM + Glu Raw Data'!F52</f>
        <v>45.60261775009733</v>
      </c>
      <c r="I22" s="4">
        <f>'FM + Glu Raw Data'!J55</f>
        <v>20.184267910523211</v>
      </c>
      <c r="J22" s="4">
        <f>'FM + Glu Raw Data'!N56</f>
        <v>110.52347809038329</v>
      </c>
      <c r="K22" s="4">
        <f>'FM + Glu Raw Data'!F74</f>
        <v>41.098359963489784</v>
      </c>
      <c r="L22" s="4">
        <f>'FM + Glu Raw Data'!J77</f>
        <v>43.151783203763252</v>
      </c>
      <c r="M22" s="4">
        <f>'FM + Glu Raw Data'!N74</f>
        <v>67.446918782976638</v>
      </c>
      <c r="O22" s="11">
        <v>1200</v>
      </c>
      <c r="P22" s="1">
        <f t="shared" si="0"/>
        <v>106.47756474050655</v>
      </c>
      <c r="Q22" s="1">
        <f t="shared" si="1"/>
        <v>20.236596163450653</v>
      </c>
      <c r="R22" s="1">
        <f t="shared" si="2"/>
        <v>24.807854723127051</v>
      </c>
      <c r="S22" s="1">
        <f t="shared" si="3"/>
        <v>35.286474313233754</v>
      </c>
      <c r="T22" s="1">
        <f t="shared" si="4"/>
        <v>45.047950450062707</v>
      </c>
      <c r="U22" s="12">
        <f t="shared" si="5"/>
        <v>11.761861843461157</v>
      </c>
    </row>
    <row r="23" spans="1:21" x14ac:dyDescent="0.3">
      <c r="A23">
        <v>1200</v>
      </c>
      <c r="B23">
        <f>'FM + Glu Raw Data'!F19</f>
        <v>22.17434351862806</v>
      </c>
      <c r="C23">
        <f>'FM + Glu Raw Data'!J18</f>
        <v>21.66175016547227</v>
      </c>
      <c r="D23">
        <f>'FM + Glu Raw Data'!N20</f>
        <v>65.714145863925594</v>
      </c>
      <c r="E23">
        <f>'FM + Glu Raw Data'!F37</f>
        <v>33.339378050423306</v>
      </c>
      <c r="F23">
        <f>'FM + Glu Raw Data'!J39</f>
        <v>15.70482744239392</v>
      </c>
      <c r="G23">
        <f>'FM + Glu Raw Data'!N38</f>
        <v>24.303541083781056</v>
      </c>
      <c r="H23">
        <f>'FM + Glu Raw Data'!F53</f>
        <v>8.8117944725574215</v>
      </c>
      <c r="I23">
        <f>'FM + Glu Raw Data'!J56</f>
        <v>-33.332851964706059</v>
      </c>
      <c r="J23">
        <f>'FM + Glu Raw Data'!N57</f>
        <v>56.205273992745795</v>
      </c>
      <c r="K23">
        <f>'FM + Glu Raw Data'!F75</f>
        <v>15.634754871548351</v>
      </c>
      <c r="L23">
        <f>'FM + Glu Raw Data'!J78</f>
        <v>40.000303976776166</v>
      </c>
      <c r="M23">
        <f>'FM + Glu Raw Data'!N75</f>
        <v>42.775091973457258</v>
      </c>
      <c r="O23" s="11">
        <v>1400</v>
      </c>
      <c r="P23" s="1">
        <f t="shared" si="0"/>
        <v>47.025120083444357</v>
      </c>
      <c r="Q23" s="1">
        <f t="shared" si="1"/>
        <v>31.625552616073414</v>
      </c>
      <c r="R23" s="1">
        <f t="shared" si="2"/>
        <v>1.0413674769431358</v>
      </c>
      <c r="S23" s="1">
        <f t="shared" si="3"/>
        <v>16.542968834060314</v>
      </c>
      <c r="T23" s="1">
        <f t="shared" si="4"/>
        <v>-33.982070736713851</v>
      </c>
      <c r="U23" s="12">
        <f t="shared" si="5"/>
        <v>11.577007229378511</v>
      </c>
    </row>
    <row r="24" spans="1:21" x14ac:dyDescent="0.3">
      <c r="A24">
        <v>1400</v>
      </c>
      <c r="B24">
        <f>'FM + Glu Raw Data'!F20</f>
        <v>-20.960078709267648</v>
      </c>
      <c r="C24">
        <f>'FM + Glu Raw Data'!J19</f>
        <v>2.1433766148867939</v>
      </c>
      <c r="D24">
        <f>'FM + Glu Raw Data'!N21</f>
        <v>27.348996573666163</v>
      </c>
      <c r="F24">
        <f>'FM + Glu Raw Data'!J40</f>
        <v>4.0011469085601048</v>
      </c>
      <c r="G24">
        <f>'FM + Glu Raw Data'!N39</f>
        <v>-14.813734072561036</v>
      </c>
      <c r="H24">
        <f>'FM + Glu Raw Data'!F54</f>
        <v>-19.005449591280644</v>
      </c>
      <c r="I24">
        <f>'FM + Glu Raw Data'!J57</f>
        <v>-19.72215402833335</v>
      </c>
      <c r="J24">
        <f>'FM + Glu Raw Data'!N58</f>
        <v>53.101411626311148</v>
      </c>
      <c r="K24">
        <f>'FM + Glu Raw Data'!F76</f>
        <v>-5.2731932475581278</v>
      </c>
      <c r="L24">
        <f>'FM + Glu Raw Data'!J79</f>
        <v>15.426061448905305</v>
      </c>
      <c r="M24">
        <f>'FM + Glu Raw Data'!N76</f>
        <v>17.833079857600453</v>
      </c>
      <c r="O24" s="11">
        <v>1600</v>
      </c>
      <c r="P24" s="1">
        <f t="shared" si="0"/>
        <v>-59.013824433039638</v>
      </c>
      <c r="Q24" s="1">
        <f t="shared" si="1"/>
        <v>19.032829886755813</v>
      </c>
      <c r="R24" s="1">
        <f t="shared" si="2"/>
        <v>-31.030332561724116</v>
      </c>
      <c r="S24" s="1">
        <f t="shared" si="3"/>
        <v>18.641317818651672</v>
      </c>
      <c r="T24" s="1">
        <f t="shared" si="4"/>
        <v>-65.137916490850742</v>
      </c>
      <c r="U24" s="12">
        <f t="shared" si="5"/>
        <v>28.483625935297948</v>
      </c>
    </row>
    <row r="25" spans="1:21" x14ac:dyDescent="0.3">
      <c r="A25">
        <v>1600</v>
      </c>
      <c r="B25">
        <f>'FM + Glu Raw Data'!F21</f>
        <v>-56.562945619617544</v>
      </c>
      <c r="C25">
        <f>'FM + Glu Raw Data'!J20</f>
        <v>-4.998488278026092</v>
      </c>
      <c r="D25">
        <f>'FM + Glu Raw Data'!N22</f>
        <v>-43.780714635340189</v>
      </c>
      <c r="F25">
        <f>'FM + Glu Raw Data'!J41</f>
        <v>-6.9787648142355607</v>
      </c>
      <c r="G25">
        <f>'FM + Glu Raw Data'!N40</f>
        <v>-37.458017931421182</v>
      </c>
      <c r="H25">
        <f>'FM + Glu Raw Data'!F55</f>
        <v>-6.6185772674192345</v>
      </c>
      <c r="I25">
        <f>'FM + Glu Raw Data'!J58</f>
        <v>-38.535965456987306</v>
      </c>
      <c r="J25">
        <f>'FM + Glu Raw Data'!N59</f>
        <v>-10.556563082050785</v>
      </c>
      <c r="K25">
        <f>'FM + Glu Raw Data'!F77</f>
        <v>-23.533500725981693</v>
      </c>
      <c r="L25">
        <f>'FM + Glu Raw Data'!J80</f>
        <v>-4.5657311781379883</v>
      </c>
      <c r="M25">
        <f>'FM + Glu Raw Data'!N77</f>
        <v>-12.954450835620278</v>
      </c>
      <c r="O25" s="11">
        <v>1800</v>
      </c>
      <c r="P25" s="1">
        <f t="shared" si="0"/>
        <v>-92.734309587434012</v>
      </c>
      <c r="Q25" s="1">
        <f t="shared" si="1"/>
        <v>18.655180512675724</v>
      </c>
      <c r="R25" s="1">
        <f t="shared" si="2"/>
        <v>-49.950371710347312</v>
      </c>
      <c r="S25" s="1">
        <f t="shared" si="3"/>
        <v>21.861297303902273</v>
      </c>
      <c r="T25" s="1">
        <f t="shared" si="4"/>
        <v>-78.788430060696967</v>
      </c>
      <c r="U25" s="12">
        <f t="shared" si="5"/>
        <v>28.670053692006707</v>
      </c>
    </row>
    <row r="26" spans="1:21" x14ac:dyDescent="0.3">
      <c r="A26">
        <v>1800</v>
      </c>
      <c r="B26">
        <f>'FM + Glu Raw Data'!F22</f>
        <v>-60.879501341918285</v>
      </c>
      <c r="C26">
        <f>'FM + Glu Raw Data'!J21</f>
        <v>-3.1165987072734214</v>
      </c>
      <c r="D26">
        <f>'FM + Glu Raw Data'!N23</f>
        <v>-23.482134116495356</v>
      </c>
      <c r="F26">
        <f>'FM + Glu Raw Data'!J42</f>
        <v>-10.329996872067559</v>
      </c>
      <c r="G26">
        <f>'FM + Glu Raw Data'!N41</f>
        <v>-49.340588292509878</v>
      </c>
      <c r="H26">
        <f>'FM + Glu Raw Data'!F56</f>
        <v>-19.005449591280644</v>
      </c>
      <c r="I26">
        <f>'FM + Glu Raw Data'!J59</f>
        <v>-46.251823183675825</v>
      </c>
      <c r="J26">
        <f>'FM + Glu Raw Data'!N60</f>
        <v>-60.000245074012362</v>
      </c>
      <c r="K26">
        <f>'FM + Glu Raw Data'!F78</f>
        <v>-25.00235497419273</v>
      </c>
      <c r="L26">
        <f>'FM + Glu Raw Data'!J81</f>
        <v>-28.963667175827766</v>
      </c>
      <c r="M26">
        <f>'FM + Glu Raw Data'!N78</f>
        <v>-31.780759067775733</v>
      </c>
      <c r="O26" s="11">
        <v>2000</v>
      </c>
      <c r="P26" s="1">
        <f t="shared" si="0"/>
        <v>-119.5008957180123</v>
      </c>
      <c r="Q26" s="1">
        <f t="shared" si="1"/>
        <v>10.229164130717818</v>
      </c>
      <c r="R26" s="1">
        <f t="shared" si="2"/>
        <v>-47.258883407158883</v>
      </c>
      <c r="S26" s="1">
        <f t="shared" si="3"/>
        <v>15.488512119980426</v>
      </c>
      <c r="T26" s="1">
        <f t="shared" si="4"/>
        <v>-79.781488333179468</v>
      </c>
      <c r="U26" s="12">
        <f t="shared" si="5"/>
        <v>28.845829814015808</v>
      </c>
    </row>
    <row r="27" spans="1:21" x14ac:dyDescent="0.3">
      <c r="A27">
        <v>2000</v>
      </c>
      <c r="B27">
        <f>'FM + Glu Raw Data'!F23</f>
        <v>-60.879501341918285</v>
      </c>
      <c r="C27">
        <f>'FM + Glu Raw Data'!J22</f>
        <v>-4.998488278026092</v>
      </c>
      <c r="D27">
        <f>'FM + Glu Raw Data'!N24</f>
        <v>-45.180616740088112</v>
      </c>
      <c r="F27">
        <f>'FM + Glu Raw Data'!J43</f>
        <v>-19.188127758662642</v>
      </c>
      <c r="G27">
        <f>'FM + Glu Raw Data'!N42</f>
        <v>-46.12334574915463</v>
      </c>
      <c r="H27">
        <f>'FM + Glu Raw Data'!F57</f>
        <v>-17.537222654729469</v>
      </c>
      <c r="I27">
        <f>'FM + Glu Raw Data'!J60</f>
        <v>-38.535965456987306</v>
      </c>
      <c r="J27">
        <f>'FM + Glu Raw Data'!N61</f>
        <v>-64.222870306832675</v>
      </c>
      <c r="K27">
        <f>'FM + Glu Raw Data'!F79</f>
        <v>-27.792593362545837</v>
      </c>
      <c r="L27">
        <f>'FM + Glu Raw Data'!J82</f>
        <v>-21.162103215314342</v>
      </c>
      <c r="M27">
        <f>'FM + Glu Raw Data'!N79</f>
        <v>-56.587678530463826</v>
      </c>
      <c r="O27" s="11">
        <v>2200</v>
      </c>
      <c r="P27" s="1">
        <f t="shared" si="0"/>
        <v>-101.76849065957143</v>
      </c>
      <c r="Q27" s="1">
        <f t="shared" si="1"/>
        <v>6.1984939533180636</v>
      </c>
      <c r="R27" s="1">
        <f t="shared" si="2"/>
        <v>-33.202463196978904</v>
      </c>
      <c r="S27" s="1">
        <f t="shared" si="3"/>
        <v>14.131416107539637</v>
      </c>
      <c r="T27" s="1">
        <f t="shared" si="4"/>
        <v>-64.10716651966743</v>
      </c>
      <c r="U27" s="12">
        <f t="shared" si="5"/>
        <v>24.007031238578257</v>
      </c>
    </row>
    <row r="28" spans="1:21" x14ac:dyDescent="0.3">
      <c r="A28">
        <v>2200</v>
      </c>
      <c r="B28">
        <f>'FM + Glu Raw Data'!F24</f>
        <v>-48.809086436973438</v>
      </c>
      <c r="C28">
        <f>'FM + Glu Raw Data'!J23</f>
        <v>2.3198803696773185</v>
      </c>
      <c r="D28">
        <f>'FM + Glu Raw Data'!N25</f>
        <v>-38.498286833088599</v>
      </c>
      <c r="F28">
        <f>'FM + Glu Raw Data'!J44</f>
        <v>-22.804365203489375</v>
      </c>
      <c r="G28">
        <f>'FM + Glu Raw Data'!N43</f>
        <v>-46.12334574915463</v>
      </c>
      <c r="H28">
        <f>'FM + Glu Raw Data'!F58</f>
        <v>-10.110938108213308</v>
      </c>
      <c r="I28">
        <f>'FM + Glu Raw Data'!J61</f>
        <v>-13.077822865972532</v>
      </c>
      <c r="J28">
        <f>'FM + Glu Raw Data'!N62</f>
        <v>-51.833153612390937</v>
      </c>
      <c r="K28">
        <f>'FM + Glu Raw Data'!F80</f>
        <v>-26.422810442442803</v>
      </c>
      <c r="L28">
        <f>'FM + Glu Raw Data'!J83</f>
        <v>-25.372181565328411</v>
      </c>
      <c r="M28">
        <f>'FM + Glu Raw Data'!N80</f>
        <v>-44.184643618783824</v>
      </c>
      <c r="O28" s="11">
        <v>2400</v>
      </c>
      <c r="P28" s="1">
        <f t="shared" si="0"/>
        <v>-79.843319344733516</v>
      </c>
      <c r="Q28" s="1">
        <f t="shared" si="1"/>
        <v>15.6690488715751</v>
      </c>
      <c r="R28" s="1">
        <f t="shared" si="2"/>
        <v>-7.3466960770040188</v>
      </c>
      <c r="S28" s="1">
        <f t="shared" si="3"/>
        <v>12.738704852570978</v>
      </c>
      <c r="T28" s="1">
        <f t="shared" si="4"/>
        <v>-69.363935089359117</v>
      </c>
      <c r="U28" s="12">
        <f t="shared" si="5"/>
        <v>25.919587751155284</v>
      </c>
    </row>
    <row r="29" spans="1:21" ht="12.75" thickBot="1" x14ac:dyDescent="0.35">
      <c r="A29">
        <v>2400</v>
      </c>
      <c r="B29">
        <f>'FM + Glu Raw Data'!F25</f>
        <v>-50.4741859755528</v>
      </c>
      <c r="C29">
        <f>'FM + Glu Raw Data'!J24</f>
        <v>-6.14494553715158</v>
      </c>
      <c r="D29">
        <f>'FM + Glu Raw Data'!N26</f>
        <v>-29.106216348507097</v>
      </c>
      <c r="F29">
        <f>'FM + Glu Raw Data'!J45</f>
        <v>-16.946442845723432</v>
      </c>
      <c r="G29">
        <f>'FM + Glu Raw Data'!N44</f>
        <v>-19.18559078139571</v>
      </c>
      <c r="H29">
        <f>'FM + Glu Raw Data'!F59</f>
        <v>-8.7850330868041944</v>
      </c>
      <c r="I29">
        <f>'FM + Glu Raw Data'!J62</f>
        <v>10.050976937629063</v>
      </c>
      <c r="J29">
        <f>'FM + Glu Raw Data'!N63</f>
        <v>-43.430791098911882</v>
      </c>
      <c r="K29">
        <f>'FM + Glu Raw Data'!F81</f>
        <v>-33.081702987406572</v>
      </c>
      <c r="M29">
        <f>'FM + Glu Raw Data'!N81</f>
        <v>-49.999575180335952</v>
      </c>
      <c r="O29" s="13">
        <v>2600</v>
      </c>
      <c r="P29" s="2">
        <f t="shared" si="0"/>
        <v>-58.217395196423773</v>
      </c>
      <c r="Q29" s="2">
        <f t="shared" si="1"/>
        <v>21.555770287856657</v>
      </c>
      <c r="R29" s="2">
        <f t="shared" si="2"/>
        <v>-16.56706741246596</v>
      </c>
      <c r="S29" s="2">
        <f t="shared" si="3"/>
        <v>12.388842987039563</v>
      </c>
      <c r="T29" s="2">
        <f t="shared" si="4"/>
        <v>-65.050819973359282</v>
      </c>
      <c r="U29" s="14">
        <f t="shared" si="5"/>
        <v>19.356356227236216</v>
      </c>
    </row>
    <row r="30" spans="1:21" x14ac:dyDescent="0.3">
      <c r="A30">
        <v>2600</v>
      </c>
      <c r="B30">
        <f>'FM + Glu Raw Data'!F26</f>
        <v>-41.364086405838442</v>
      </c>
      <c r="C30">
        <f>'FM + Glu Raw Data'!J25</f>
        <v>-6.14494553715158</v>
      </c>
      <c r="G30">
        <f>'FM + Glu Raw Data'!N45</f>
        <v>-32.163270910932205</v>
      </c>
      <c r="H30">
        <f>'FM + Glu Raw Data'!F60</f>
        <v>-19.005449591280644</v>
      </c>
      <c r="I30">
        <f>'FM + Glu Raw Data'!J63</f>
        <v>-23.261657544731172</v>
      </c>
      <c r="J30">
        <f>'FM + Glu Raw Data'!N64</f>
        <v>-45.593569257915902</v>
      </c>
      <c r="K30">
        <f>'FM + Glu Raw Data'!F82</f>
        <v>-26.229540146625563</v>
      </c>
      <c r="M30">
        <f>'FM + Glu Raw Data'!N82</f>
        <v>-25.579241611935743</v>
      </c>
    </row>
    <row r="31" spans="1:21" x14ac:dyDescent="0.3">
      <c r="A31">
        <v>2800</v>
      </c>
      <c r="C31">
        <f>'FM + Glu Raw Data'!J26</f>
        <v>-6.5306389272493988</v>
      </c>
      <c r="H31">
        <f>'FM + Glu Raw Data'!F61</f>
        <v>17.644268197742296</v>
      </c>
      <c r="I31">
        <f>'FM + Glu Raw Data'!J64</f>
        <v>-19.72215402833335</v>
      </c>
      <c r="K31">
        <f>'FM + Glu Raw Data'!F83</f>
        <v>-32.403145595873426</v>
      </c>
      <c r="M31">
        <f>'FM + Glu Raw Data'!N83</f>
        <v>-56.146715719177223</v>
      </c>
    </row>
    <row r="32" spans="1:21" x14ac:dyDescent="0.3">
      <c r="A32">
        <v>3000</v>
      </c>
      <c r="H32">
        <f>'FM + Glu Raw Data'!F62</f>
        <v>17.644268197742296</v>
      </c>
    </row>
    <row r="33" spans="1:16" x14ac:dyDescent="0.3">
      <c r="H33">
        <f>'FM + Glu Raw Data'!F63</f>
        <v>8.8117944725574215</v>
      </c>
    </row>
    <row r="34" spans="1:16" x14ac:dyDescent="0.3">
      <c r="H34">
        <f>'FM + Glu Raw Data'!F64</f>
        <v>-43.431296224211756</v>
      </c>
    </row>
    <row r="38" spans="1:16" x14ac:dyDescent="0.3">
      <c r="I38" t="s">
        <v>226</v>
      </c>
    </row>
    <row r="39" spans="1:16" x14ac:dyDescent="0.3">
      <c r="C39" t="s">
        <v>48</v>
      </c>
      <c r="D39" t="s">
        <v>50</v>
      </c>
      <c r="E39" t="s">
        <v>51</v>
      </c>
      <c r="F39" t="s">
        <v>52</v>
      </c>
      <c r="J39" t="s">
        <v>48</v>
      </c>
      <c r="K39" t="s">
        <v>50</v>
      </c>
      <c r="L39" t="s">
        <v>51</v>
      </c>
      <c r="M39" t="s">
        <v>52</v>
      </c>
      <c r="N39" t="s">
        <v>44</v>
      </c>
      <c r="O39" t="s">
        <v>40</v>
      </c>
      <c r="P39" t="s">
        <v>41</v>
      </c>
    </row>
    <row r="40" spans="1:16" x14ac:dyDescent="0.3">
      <c r="C40" s="39" t="s">
        <v>49</v>
      </c>
      <c r="D40" s="39"/>
      <c r="E40" s="39"/>
      <c r="F40" s="39"/>
    </row>
    <row r="41" spans="1:16" x14ac:dyDescent="0.3">
      <c r="B41" t="s">
        <v>183</v>
      </c>
      <c r="I41" t="s">
        <v>183</v>
      </c>
    </row>
    <row r="42" spans="1:16" x14ac:dyDescent="0.3">
      <c r="A42">
        <v>10</v>
      </c>
      <c r="B42">
        <v>2.430225662751051</v>
      </c>
      <c r="C42">
        <f t="shared" ref="C42:C60" si="6">C14</f>
        <v>8.3185565915163693</v>
      </c>
      <c r="D42">
        <f t="shared" ref="D42:D60" si="7">F14</f>
        <v>-14.285962534320362</v>
      </c>
      <c r="E42">
        <f t="shared" ref="E42:E60" si="8">I14</f>
        <v>0</v>
      </c>
      <c r="F42">
        <f t="shared" ref="F42:F60" si="9">L14</f>
        <v>-1.2379454209698326</v>
      </c>
      <c r="H42">
        <v>10</v>
      </c>
      <c r="I42">
        <f t="shared" ref="I42:I60" si="10">B42/$B$50*100</f>
        <v>5.47655399301886</v>
      </c>
      <c r="J42">
        <f t="shared" ref="J42:J60" si="11">C42/$B$50*100</f>
        <v>18.746005778677816</v>
      </c>
      <c r="K42">
        <f t="shared" ref="K42:K60" si="12">D42/$B$50*100</f>
        <v>-32.193654425031305</v>
      </c>
      <c r="L42">
        <f t="shared" ref="L42:L60" si="13">E42/$B$50*100</f>
        <v>0</v>
      </c>
      <c r="M42">
        <f t="shared" ref="M42:M60" si="14">F42/$B$50*100</f>
        <v>-2.7897306173110934</v>
      </c>
      <c r="N42">
        <f t="shared" ref="N42:N60" si="15">AVERAGE(J42:M42)</f>
        <v>-4.0593448159161456</v>
      </c>
      <c r="O42">
        <f t="shared" ref="O42:O60" si="16">STDEV(J42:M42)</f>
        <v>21.053215063038881</v>
      </c>
      <c r="P42">
        <f>O42/SQRT(4)</f>
        <v>10.52660753151944</v>
      </c>
    </row>
    <row r="43" spans="1:16" x14ac:dyDescent="0.3">
      <c r="A43">
        <v>100</v>
      </c>
      <c r="B43">
        <v>4.1904246876558213</v>
      </c>
      <c r="C43">
        <f t="shared" si="6"/>
        <v>-5.9529159891156036</v>
      </c>
      <c r="D43">
        <f t="shared" si="7"/>
        <v>-7.8597991172279507</v>
      </c>
      <c r="E43">
        <f t="shared" si="8"/>
        <v>-13.077822865972532</v>
      </c>
      <c r="F43">
        <f t="shared" si="9"/>
        <v>-7.679213308103261</v>
      </c>
      <c r="H43">
        <v>100</v>
      </c>
      <c r="I43">
        <f t="shared" si="10"/>
        <v>9.4431918020516648</v>
      </c>
      <c r="J43">
        <f t="shared" si="11"/>
        <v>-13.414995294466415</v>
      </c>
      <c r="K43">
        <f t="shared" si="12"/>
        <v>-17.712188172292489</v>
      </c>
      <c r="L43">
        <f t="shared" si="13"/>
        <v>-29.47109156750437</v>
      </c>
      <c r="M43">
        <f t="shared" si="14"/>
        <v>-17.30523504476901</v>
      </c>
      <c r="N43">
        <f t="shared" si="15"/>
        <v>-19.475877519758072</v>
      </c>
      <c r="O43">
        <f t="shared" si="16"/>
        <v>6.9392815689068605</v>
      </c>
      <c r="P43">
        <f t="shared" ref="P43:P60" si="17">O43/SQRT(4)</f>
        <v>3.4696407844534303</v>
      </c>
    </row>
    <row r="44" spans="1:16" x14ac:dyDescent="0.3">
      <c r="A44">
        <v>200</v>
      </c>
      <c r="B44">
        <v>-3.9885448415207163</v>
      </c>
      <c r="C44">
        <f t="shared" si="6"/>
        <v>5.1047173897055931</v>
      </c>
      <c r="D44">
        <f t="shared" si="7"/>
        <v>-13.103430299238871</v>
      </c>
      <c r="E44">
        <f t="shared" si="8"/>
        <v>-19.72215402833335</v>
      </c>
      <c r="F44">
        <f t="shared" si="9"/>
        <v>-10.557113436533449</v>
      </c>
      <c r="H44">
        <v>200</v>
      </c>
      <c r="I44">
        <f t="shared" si="10"/>
        <v>-8.9882522075904312</v>
      </c>
      <c r="J44">
        <f t="shared" si="11"/>
        <v>11.503565628624827</v>
      </c>
      <c r="K44">
        <f t="shared" si="12"/>
        <v>-29.528798344720681</v>
      </c>
      <c r="L44">
        <f t="shared" si="13"/>
        <v>-44.444202466586468</v>
      </c>
      <c r="M44">
        <f t="shared" si="14"/>
        <v>-23.790630899745778</v>
      </c>
      <c r="N44">
        <f t="shared" si="15"/>
        <v>-21.565016520607024</v>
      </c>
      <c r="O44">
        <f t="shared" si="16"/>
        <v>23.702063589611146</v>
      </c>
      <c r="P44">
        <f t="shared" si="17"/>
        <v>11.851031794805573</v>
      </c>
    </row>
    <row r="45" spans="1:16" x14ac:dyDescent="0.3">
      <c r="A45">
        <v>300</v>
      </c>
      <c r="B45">
        <v>6.7352776161636161</v>
      </c>
      <c r="C45">
        <f t="shared" si="6"/>
        <v>-3.1165987072734214</v>
      </c>
      <c r="D45">
        <f t="shared" si="7"/>
        <v>-14.285962534320362</v>
      </c>
      <c r="E45">
        <f t="shared" si="8"/>
        <v>-13.077822865972532</v>
      </c>
      <c r="F45">
        <f t="shared" si="9"/>
        <v>-10.557113436533449</v>
      </c>
      <c r="H45">
        <v>300</v>
      </c>
      <c r="I45">
        <f t="shared" si="10"/>
        <v>15.178060246938459</v>
      </c>
      <c r="J45">
        <f t="shared" si="11"/>
        <v>-7.0233070766087602</v>
      </c>
      <c r="K45">
        <f t="shared" si="12"/>
        <v>-32.193654425031305</v>
      </c>
      <c r="L45">
        <f t="shared" si="13"/>
        <v>-29.47109156750437</v>
      </c>
      <c r="M45">
        <f t="shared" si="14"/>
        <v>-23.790630899745778</v>
      </c>
      <c r="N45">
        <f t="shared" si="15"/>
        <v>-23.119670992222552</v>
      </c>
      <c r="O45">
        <f t="shared" si="16"/>
        <v>11.287468525823645</v>
      </c>
      <c r="P45">
        <f t="shared" si="17"/>
        <v>5.6437342629118223</v>
      </c>
    </row>
    <row r="46" spans="1:16" x14ac:dyDescent="0.3">
      <c r="A46">
        <v>400</v>
      </c>
      <c r="B46">
        <v>8.1830335554375715</v>
      </c>
      <c r="C46">
        <f t="shared" si="6"/>
        <v>0</v>
      </c>
      <c r="D46">
        <f t="shared" si="7"/>
        <v>9.1709241302610156</v>
      </c>
      <c r="E46">
        <f t="shared" si="8"/>
        <v>10.050976937629063</v>
      </c>
      <c r="F46">
        <f t="shared" si="9"/>
        <v>-7.679213308103261</v>
      </c>
      <c r="H46">
        <v>400</v>
      </c>
      <c r="I46">
        <f t="shared" si="10"/>
        <v>18.440602360485286</v>
      </c>
      <c r="J46">
        <f t="shared" si="11"/>
        <v>0</v>
      </c>
      <c r="K46">
        <f t="shared" si="12"/>
        <v>20.666830218720708</v>
      </c>
      <c r="L46">
        <f t="shared" si="13"/>
        <v>22.65004387255194</v>
      </c>
      <c r="M46">
        <f t="shared" si="14"/>
        <v>-17.30523504476901</v>
      </c>
      <c r="N46">
        <f t="shared" si="15"/>
        <v>6.5029097616259106</v>
      </c>
      <c r="O46">
        <f t="shared" si="16"/>
        <v>18.889698931792239</v>
      </c>
      <c r="P46">
        <f t="shared" si="17"/>
        <v>9.4448494658961195</v>
      </c>
    </row>
    <row r="47" spans="1:16" x14ac:dyDescent="0.3">
      <c r="A47">
        <v>500</v>
      </c>
      <c r="B47">
        <v>4.1082177542693508</v>
      </c>
      <c r="C47">
        <f t="shared" si="6"/>
        <v>-3.1165987072734214</v>
      </c>
      <c r="D47">
        <f t="shared" si="7"/>
        <v>3.2130817085462171</v>
      </c>
      <c r="E47">
        <f t="shared" si="8"/>
        <v>0</v>
      </c>
      <c r="F47">
        <f t="shared" si="9"/>
        <v>-7.679213308103261</v>
      </c>
      <c r="H47">
        <v>500</v>
      </c>
      <c r="I47">
        <f t="shared" si="10"/>
        <v>9.2579371089620253</v>
      </c>
      <c r="J47">
        <f t="shared" si="11"/>
        <v>-7.0233070766087602</v>
      </c>
      <c r="K47">
        <f t="shared" si="12"/>
        <v>7.2407331263694337</v>
      </c>
      <c r="L47">
        <f t="shared" si="13"/>
        <v>0</v>
      </c>
      <c r="M47">
        <f t="shared" si="14"/>
        <v>-17.30523504476901</v>
      </c>
      <c r="N47">
        <f t="shared" si="15"/>
        <v>-4.2719522487520845</v>
      </c>
      <c r="O47">
        <f t="shared" si="16"/>
        <v>10.459890286102047</v>
      </c>
      <c r="P47">
        <f t="shared" si="17"/>
        <v>5.2299451430510233</v>
      </c>
    </row>
    <row r="48" spans="1:16" x14ac:dyDescent="0.3">
      <c r="A48">
        <v>600</v>
      </c>
      <c r="B48">
        <v>12.730606111362384</v>
      </c>
      <c r="C48">
        <f t="shared" si="6"/>
        <v>0</v>
      </c>
      <c r="D48">
        <f t="shared" si="7"/>
        <v>7.0951934104889869</v>
      </c>
      <c r="E48">
        <f t="shared" si="8"/>
        <v>13.529828006989476</v>
      </c>
      <c r="F48">
        <f t="shared" si="9"/>
        <v>-16.794716883630091</v>
      </c>
      <c r="H48">
        <v>600</v>
      </c>
      <c r="I48">
        <f t="shared" si="10"/>
        <v>28.688632830009738</v>
      </c>
      <c r="J48">
        <f t="shared" si="11"/>
        <v>0</v>
      </c>
      <c r="K48">
        <f t="shared" si="12"/>
        <v>15.989136481863842</v>
      </c>
      <c r="L48">
        <f t="shared" si="13"/>
        <v>30.48969267843955</v>
      </c>
      <c r="M48">
        <f t="shared" si="14"/>
        <v>-37.847174120672456</v>
      </c>
      <c r="N48">
        <f t="shared" si="15"/>
        <v>2.1579137599077338</v>
      </c>
      <c r="O48">
        <f t="shared" si="16"/>
        <v>29.433858433223136</v>
      </c>
      <c r="P48">
        <f t="shared" si="17"/>
        <v>14.716929216611568</v>
      </c>
    </row>
    <row r="49" spans="1:16" ht="12.75" thickBot="1" x14ac:dyDescent="0.35">
      <c r="A49">
        <v>800</v>
      </c>
      <c r="B49">
        <v>30.807954325157571</v>
      </c>
      <c r="C49">
        <f t="shared" si="6"/>
        <v>7.4817980502872139</v>
      </c>
      <c r="D49">
        <f t="shared" si="7"/>
        <v>11.575087755882251</v>
      </c>
      <c r="E49">
        <f t="shared" si="8"/>
        <v>-9.9383366788452943</v>
      </c>
      <c r="F49">
        <f t="shared" si="9"/>
        <v>18.711290457409071</v>
      </c>
      <c r="H49">
        <v>800</v>
      </c>
      <c r="I49">
        <f t="shared" si="10"/>
        <v>69.426238008362247</v>
      </c>
      <c r="J49">
        <f t="shared" si="11"/>
        <v>16.860356474417877</v>
      </c>
      <c r="K49">
        <f t="shared" si="12"/>
        <v>26.084652977147993</v>
      </c>
      <c r="L49">
        <f t="shared" si="13"/>
        <v>-22.396207173980248</v>
      </c>
      <c r="M49">
        <f t="shared" si="14"/>
        <v>42.16620457914923</v>
      </c>
      <c r="N49">
        <f t="shared" si="15"/>
        <v>15.678751714183711</v>
      </c>
      <c r="O49">
        <f t="shared" si="16"/>
        <v>27.452787499712521</v>
      </c>
      <c r="P49">
        <f t="shared" si="17"/>
        <v>13.72639374985626</v>
      </c>
    </row>
    <row r="50" spans="1:16" ht="12.75" thickBot="1" x14ac:dyDescent="0.35">
      <c r="A50">
        <v>1000</v>
      </c>
      <c r="B50" s="28">
        <v>44.375088163997617</v>
      </c>
      <c r="C50">
        <f t="shared" si="6"/>
        <v>26.747673173880738</v>
      </c>
      <c r="D50">
        <f t="shared" si="7"/>
        <v>29.204462516942975</v>
      </c>
      <c r="E50">
        <f t="shared" si="8"/>
        <v>20.184267910523211</v>
      </c>
      <c r="F50">
        <f t="shared" si="9"/>
        <v>43.151783203763252</v>
      </c>
      <c r="H50">
        <v>1000</v>
      </c>
      <c r="I50">
        <f t="shared" si="10"/>
        <v>100</v>
      </c>
      <c r="J50">
        <f t="shared" si="11"/>
        <v>60.276326832363694</v>
      </c>
      <c r="K50">
        <f t="shared" si="12"/>
        <v>65.81274252123545</v>
      </c>
      <c r="L50">
        <f t="shared" si="13"/>
        <v>45.485583794060162</v>
      </c>
      <c r="M50">
        <f t="shared" si="14"/>
        <v>97.243261904712426</v>
      </c>
      <c r="N50">
        <f t="shared" si="15"/>
        <v>67.204478763092936</v>
      </c>
      <c r="O50">
        <f t="shared" si="16"/>
        <v>21.786655780142787</v>
      </c>
      <c r="P50">
        <f t="shared" si="17"/>
        <v>10.893327890071394</v>
      </c>
    </row>
    <row r="51" spans="1:16" x14ac:dyDescent="0.3">
      <c r="A51">
        <v>1200</v>
      </c>
      <c r="B51">
        <v>19.990067728289286</v>
      </c>
      <c r="C51">
        <f t="shared" si="6"/>
        <v>21.66175016547227</v>
      </c>
      <c r="D51">
        <f t="shared" si="7"/>
        <v>15.70482744239392</v>
      </c>
      <c r="E51">
        <f t="shared" si="8"/>
        <v>-33.332851964706059</v>
      </c>
      <c r="F51">
        <f t="shared" si="9"/>
        <v>40.000303976776166</v>
      </c>
      <c r="H51">
        <v>1200</v>
      </c>
      <c r="I51">
        <f t="shared" si="10"/>
        <v>45.047950450062707</v>
      </c>
      <c r="J51">
        <f t="shared" si="11"/>
        <v>48.815114654908733</v>
      </c>
      <c r="K51">
        <f t="shared" si="12"/>
        <v>35.391090118747201</v>
      </c>
      <c r="L51">
        <f t="shared" si="13"/>
        <v>-75.116136877333929</v>
      </c>
      <c r="M51">
        <f t="shared" si="14"/>
        <v>90.141350996186191</v>
      </c>
      <c r="N51">
        <f t="shared" si="15"/>
        <v>24.807854723127051</v>
      </c>
      <c r="O51">
        <f t="shared" si="16"/>
        <v>70.572948626467507</v>
      </c>
      <c r="P51">
        <f t="shared" si="17"/>
        <v>35.286474313233754</v>
      </c>
    </row>
    <row r="52" spans="1:16" x14ac:dyDescent="0.3">
      <c r="A52">
        <v>1400</v>
      </c>
      <c r="B52">
        <v>-15.079573849368806</v>
      </c>
      <c r="C52">
        <f t="shared" si="6"/>
        <v>2.1433766148867939</v>
      </c>
      <c r="D52">
        <f t="shared" si="7"/>
        <v>4.0011469085601048</v>
      </c>
      <c r="E52">
        <f t="shared" si="8"/>
        <v>-19.72215402833335</v>
      </c>
      <c r="F52">
        <f t="shared" si="9"/>
        <v>15.426061448905305</v>
      </c>
      <c r="H52">
        <v>1400</v>
      </c>
      <c r="I52">
        <f t="shared" si="10"/>
        <v>-33.982070736713851</v>
      </c>
      <c r="J52">
        <f t="shared" si="11"/>
        <v>4.8301348877674055</v>
      </c>
      <c r="K52">
        <f t="shared" si="12"/>
        <v>9.0166511754816394</v>
      </c>
      <c r="L52">
        <f t="shared" si="13"/>
        <v>-44.444202466586468</v>
      </c>
      <c r="M52">
        <f t="shared" si="14"/>
        <v>34.762886311109966</v>
      </c>
      <c r="N52">
        <f t="shared" si="15"/>
        <v>1.0413674769431358</v>
      </c>
      <c r="O52">
        <f t="shared" si="16"/>
        <v>33.085937668120629</v>
      </c>
      <c r="P52">
        <f t="shared" si="17"/>
        <v>16.542968834060314</v>
      </c>
    </row>
    <row r="53" spans="1:16" x14ac:dyDescent="0.3">
      <c r="A53">
        <v>1600</v>
      </c>
      <c r="B53">
        <v>-28.905007871006159</v>
      </c>
      <c r="C53">
        <f t="shared" si="6"/>
        <v>-4.998488278026092</v>
      </c>
      <c r="D53">
        <f t="shared" si="7"/>
        <v>-6.9787648142355607</v>
      </c>
      <c r="E53">
        <f t="shared" si="8"/>
        <v>-38.535965456987306</v>
      </c>
      <c r="F53">
        <f t="shared" si="9"/>
        <v>-4.5657311781379883</v>
      </c>
      <c r="H53">
        <v>1600</v>
      </c>
      <c r="I53">
        <f t="shared" si="10"/>
        <v>-65.137916490850742</v>
      </c>
      <c r="J53">
        <f t="shared" si="11"/>
        <v>-11.26417655679491</v>
      </c>
      <c r="K53">
        <f t="shared" si="12"/>
        <v>-15.726762701730404</v>
      </c>
      <c r="L53">
        <f t="shared" si="13"/>
        <v>-86.841439761357577</v>
      </c>
      <c r="M53">
        <f t="shared" si="14"/>
        <v>-10.288951227013575</v>
      </c>
      <c r="N53">
        <f t="shared" si="15"/>
        <v>-31.030332561724116</v>
      </c>
      <c r="O53">
        <f t="shared" si="16"/>
        <v>37.282635637303343</v>
      </c>
      <c r="P53">
        <f t="shared" si="17"/>
        <v>18.641317818651672</v>
      </c>
    </row>
    <row r="54" spans="1:16" x14ac:dyDescent="0.3">
      <c r="A54">
        <v>1800</v>
      </c>
      <c r="B54">
        <v>-34.962435302463881</v>
      </c>
      <c r="C54">
        <f t="shared" si="6"/>
        <v>-3.1165987072734214</v>
      </c>
      <c r="D54">
        <f t="shared" si="7"/>
        <v>-10.329996872067559</v>
      </c>
      <c r="E54">
        <f t="shared" si="8"/>
        <v>-46.251823183675825</v>
      </c>
      <c r="F54">
        <f t="shared" si="9"/>
        <v>-28.963667175827766</v>
      </c>
      <c r="H54">
        <v>1800</v>
      </c>
      <c r="I54">
        <f t="shared" si="10"/>
        <v>-78.788430060696967</v>
      </c>
      <c r="J54">
        <f t="shared" si="11"/>
        <v>-7.0233070766087602</v>
      </c>
      <c r="K54">
        <f t="shared" si="12"/>
        <v>-23.278819940347724</v>
      </c>
      <c r="L54">
        <f t="shared" si="13"/>
        <v>-104.22925361351922</v>
      </c>
      <c r="M54">
        <f t="shared" si="14"/>
        <v>-65.270106210913539</v>
      </c>
      <c r="N54">
        <f t="shared" si="15"/>
        <v>-49.950371710347312</v>
      </c>
      <c r="O54">
        <f t="shared" si="16"/>
        <v>43.722594607804545</v>
      </c>
      <c r="P54">
        <f t="shared" si="17"/>
        <v>21.861297303902273</v>
      </c>
    </row>
    <row r="55" spans="1:16" x14ac:dyDescent="0.3">
      <c r="A55">
        <v>2000</v>
      </c>
      <c r="B55">
        <v>-35.403105786397866</v>
      </c>
      <c r="C55">
        <f t="shared" si="6"/>
        <v>-4.998488278026092</v>
      </c>
      <c r="D55">
        <f t="shared" si="7"/>
        <v>-19.188127758662642</v>
      </c>
      <c r="E55">
        <f t="shared" si="8"/>
        <v>-38.535965456987306</v>
      </c>
      <c r="F55">
        <f t="shared" si="9"/>
        <v>-21.162103215314342</v>
      </c>
      <c r="H55">
        <v>2000</v>
      </c>
      <c r="I55">
        <f t="shared" si="10"/>
        <v>-79.781488333179468</v>
      </c>
      <c r="J55">
        <f t="shared" si="11"/>
        <v>-11.26417655679491</v>
      </c>
      <c r="K55">
        <f t="shared" si="12"/>
        <v>-43.240765376620359</v>
      </c>
      <c r="L55">
        <f t="shared" si="13"/>
        <v>-86.841439761357577</v>
      </c>
      <c r="M55">
        <f t="shared" si="14"/>
        <v>-47.689151933862689</v>
      </c>
      <c r="N55">
        <f t="shared" si="15"/>
        <v>-47.258883407158883</v>
      </c>
      <c r="O55">
        <f t="shared" si="16"/>
        <v>30.977024239960851</v>
      </c>
      <c r="P55">
        <f t="shared" si="17"/>
        <v>15.488512119980426</v>
      </c>
    </row>
    <row r="56" spans="1:16" x14ac:dyDescent="0.3">
      <c r="A56">
        <v>2200</v>
      </c>
      <c r="B56">
        <v>-28.447611662543181</v>
      </c>
      <c r="C56">
        <f t="shared" si="6"/>
        <v>2.3198803696773185</v>
      </c>
      <c r="D56">
        <f t="shared" si="7"/>
        <v>-22.804365203489375</v>
      </c>
      <c r="E56">
        <f t="shared" si="8"/>
        <v>-13.077822865972532</v>
      </c>
      <c r="F56">
        <f t="shared" si="9"/>
        <v>-25.372181565328411</v>
      </c>
      <c r="H56">
        <v>2200</v>
      </c>
      <c r="I56">
        <f t="shared" si="10"/>
        <v>-64.10716651966743</v>
      </c>
      <c r="J56">
        <f t="shared" si="11"/>
        <v>5.2278890378847365</v>
      </c>
      <c r="K56">
        <f t="shared" si="12"/>
        <v>-51.390016667033933</v>
      </c>
      <c r="L56">
        <f t="shared" si="13"/>
        <v>-29.47109156750437</v>
      </c>
      <c r="M56">
        <f t="shared" si="14"/>
        <v>-57.176633591262046</v>
      </c>
      <c r="N56">
        <f t="shared" si="15"/>
        <v>-33.202463196978904</v>
      </c>
      <c r="O56">
        <f t="shared" si="16"/>
        <v>28.262832215079275</v>
      </c>
      <c r="P56">
        <f t="shared" si="17"/>
        <v>14.131416107539637</v>
      </c>
    </row>
    <row r="57" spans="1:16" x14ac:dyDescent="0.3">
      <c r="A57">
        <v>2400</v>
      </c>
      <c r="B57">
        <v>-30.780307349921188</v>
      </c>
      <c r="C57">
        <f t="shared" si="6"/>
        <v>-6.14494553715158</v>
      </c>
      <c r="D57">
        <f t="shared" si="7"/>
        <v>-16.946442845723432</v>
      </c>
      <c r="E57">
        <f t="shared" si="8"/>
        <v>10.050976937629063</v>
      </c>
      <c r="F57">
        <f t="shared" si="9"/>
        <v>0</v>
      </c>
      <c r="H57">
        <v>2400</v>
      </c>
      <c r="I57">
        <f t="shared" si="10"/>
        <v>-69.363935089359117</v>
      </c>
      <c r="J57">
        <f t="shared" si="11"/>
        <v>-13.847737078158856</v>
      </c>
      <c r="K57">
        <f t="shared" si="12"/>
        <v>-38.189091102409158</v>
      </c>
      <c r="L57">
        <f t="shared" si="13"/>
        <v>22.65004387255194</v>
      </c>
      <c r="M57">
        <f t="shared" si="14"/>
        <v>0</v>
      </c>
      <c r="N57">
        <f t="shared" si="15"/>
        <v>-7.3466960770040188</v>
      </c>
      <c r="O57">
        <f t="shared" si="16"/>
        <v>25.477409705141955</v>
      </c>
      <c r="P57">
        <f t="shared" si="17"/>
        <v>12.738704852570978</v>
      </c>
    </row>
    <row r="58" spans="1:16" x14ac:dyDescent="0.3">
      <c r="A58">
        <v>2600</v>
      </c>
      <c r="B58">
        <v>-28.866358714581551</v>
      </c>
      <c r="C58">
        <f t="shared" si="6"/>
        <v>-6.14494553715158</v>
      </c>
      <c r="D58">
        <f t="shared" si="7"/>
        <v>0</v>
      </c>
      <c r="E58">
        <f t="shared" si="8"/>
        <v>-23.261657544731172</v>
      </c>
      <c r="F58">
        <f t="shared" si="9"/>
        <v>0</v>
      </c>
      <c r="H58">
        <v>2600</v>
      </c>
      <c r="I58">
        <f t="shared" si="10"/>
        <v>-65.050819973359282</v>
      </c>
      <c r="J58">
        <f t="shared" si="11"/>
        <v>-13.847737078158856</v>
      </c>
      <c r="K58">
        <f t="shared" si="12"/>
        <v>0</v>
      </c>
      <c r="L58">
        <f t="shared" si="13"/>
        <v>-52.420532571704982</v>
      </c>
      <c r="M58">
        <f t="shared" si="14"/>
        <v>0</v>
      </c>
      <c r="N58">
        <f t="shared" si="15"/>
        <v>-16.56706741246596</v>
      </c>
      <c r="O58">
        <f t="shared" si="16"/>
        <v>24.777685974079127</v>
      </c>
      <c r="P58">
        <f t="shared" si="17"/>
        <v>12.388842987039563</v>
      </c>
    </row>
    <row r="59" spans="1:16" x14ac:dyDescent="0.3">
      <c r="A59">
        <v>2800</v>
      </c>
      <c r="B59">
        <v>-7.3794386990655649</v>
      </c>
      <c r="C59">
        <f t="shared" si="6"/>
        <v>-6.5306389272493988</v>
      </c>
      <c r="D59">
        <f t="shared" si="7"/>
        <v>0</v>
      </c>
      <c r="E59">
        <f t="shared" si="8"/>
        <v>-19.72215402833335</v>
      </c>
      <c r="F59">
        <f t="shared" si="9"/>
        <v>0</v>
      </c>
      <c r="H59">
        <v>2800</v>
      </c>
      <c r="I59">
        <f t="shared" si="10"/>
        <v>-16.629687972209258</v>
      </c>
      <c r="J59">
        <f t="shared" si="11"/>
        <v>-14.716903554341181</v>
      </c>
      <c r="K59">
        <f t="shared" si="12"/>
        <v>0</v>
      </c>
      <c r="L59">
        <f t="shared" si="13"/>
        <v>-44.444202466586468</v>
      </c>
      <c r="M59">
        <f t="shared" si="14"/>
        <v>0</v>
      </c>
      <c r="N59">
        <f t="shared" si="15"/>
        <v>-14.790276505231912</v>
      </c>
      <c r="O59">
        <f t="shared" si="16"/>
        <v>20.951255067527978</v>
      </c>
      <c r="P59">
        <f t="shared" si="17"/>
        <v>10.475627533763989</v>
      </c>
    </row>
    <row r="60" spans="1:16" x14ac:dyDescent="0.3">
      <c r="A60">
        <v>3000</v>
      </c>
      <c r="B60">
        <v>17.644268197742296</v>
      </c>
      <c r="C60">
        <f t="shared" si="6"/>
        <v>0</v>
      </c>
      <c r="D60">
        <f t="shared" si="7"/>
        <v>0</v>
      </c>
      <c r="E60">
        <f t="shared" si="8"/>
        <v>0</v>
      </c>
      <c r="F60">
        <f t="shared" si="9"/>
        <v>0</v>
      </c>
      <c r="H60">
        <v>3000</v>
      </c>
      <c r="I60">
        <f t="shared" si="10"/>
        <v>39.76165215161744</v>
      </c>
      <c r="J60">
        <f t="shared" si="11"/>
        <v>0</v>
      </c>
      <c r="K60">
        <f t="shared" si="12"/>
        <v>0</v>
      </c>
      <c r="L60">
        <f t="shared" si="13"/>
        <v>0</v>
      </c>
      <c r="M60">
        <f t="shared" si="14"/>
        <v>0</v>
      </c>
      <c r="N60">
        <f t="shared" si="15"/>
        <v>0</v>
      </c>
      <c r="O60">
        <f t="shared" si="16"/>
        <v>0</v>
      </c>
      <c r="P60">
        <f t="shared" si="17"/>
        <v>0</v>
      </c>
    </row>
    <row r="61" spans="1:16" x14ac:dyDescent="0.3">
      <c r="C61">
        <v>-6.5306389272493988</v>
      </c>
      <c r="E61">
        <v>-19.72215402833335</v>
      </c>
    </row>
    <row r="65" spans="1:17" x14ac:dyDescent="0.3">
      <c r="C65" t="s">
        <v>48</v>
      </c>
      <c r="D65" t="s">
        <v>50</v>
      </c>
      <c r="E65" t="s">
        <v>51</v>
      </c>
      <c r="F65" t="s">
        <v>52</v>
      </c>
      <c r="I65" t="s">
        <v>227</v>
      </c>
      <c r="O65" t="s">
        <v>44</v>
      </c>
      <c r="P65" t="s">
        <v>40</v>
      </c>
      <c r="Q65" t="s">
        <v>41</v>
      </c>
    </row>
    <row r="66" spans="1:17" x14ac:dyDescent="0.3">
      <c r="C66" s="39" t="s">
        <v>43</v>
      </c>
      <c r="D66" s="39"/>
      <c r="E66" s="39"/>
      <c r="F66" s="39"/>
      <c r="J66" t="s">
        <v>48</v>
      </c>
      <c r="K66" t="s">
        <v>50</v>
      </c>
      <c r="L66" t="s">
        <v>51</v>
      </c>
      <c r="M66" t="s">
        <v>52</v>
      </c>
    </row>
    <row r="67" spans="1:17" x14ac:dyDescent="0.3">
      <c r="B67" t="s">
        <v>183</v>
      </c>
      <c r="I67" t="s">
        <v>183</v>
      </c>
    </row>
    <row r="68" spans="1:17" x14ac:dyDescent="0.3">
      <c r="A68">
        <v>10</v>
      </c>
      <c r="B68">
        <v>2.430225662751051</v>
      </c>
      <c r="C68">
        <f t="shared" ref="C68:C86" si="18">D14</f>
        <v>7.9725893294175121</v>
      </c>
      <c r="D68">
        <f t="shared" ref="D68:D86" si="19">G14</f>
        <v>7.2589642801970555</v>
      </c>
      <c r="E68">
        <f t="shared" ref="E68:E86" si="20">J14</f>
        <v>-17.537496323889812</v>
      </c>
      <c r="F68">
        <f t="shared" ref="F68:F86" si="21">M14</f>
        <v>12.318070978869455</v>
      </c>
      <c r="H68">
        <v>10</v>
      </c>
      <c r="I68">
        <f t="shared" ref="I68:I86" si="22">B68/$B$76*100</f>
        <v>5.47655399301886</v>
      </c>
      <c r="J68">
        <f t="shared" ref="J68:J86" si="23">C68/$B$76*100</f>
        <v>17.966362793360783</v>
      </c>
      <c r="K68">
        <f t="shared" ref="K68:K86" si="24">D68/$B$76*100</f>
        <v>16.358196863451859</v>
      </c>
      <c r="L68">
        <f t="shared" ref="L68:L86" si="25">E68/$B$76*100</f>
        <v>-39.521039956193995</v>
      </c>
      <c r="M68">
        <f t="shared" ref="M68:M86" si="26">F68/$B$76*100</f>
        <v>27.758978040438798</v>
      </c>
      <c r="O68">
        <f>AVERAGE(J68:M68)</f>
        <v>5.6406244352643604</v>
      </c>
      <c r="P68">
        <f>STDEV(J68:M68)</f>
        <v>30.526423972442551</v>
      </c>
      <c r="Q68">
        <f>P68/SQRT(4)</f>
        <v>15.263211986221275</v>
      </c>
    </row>
    <row r="69" spans="1:17" x14ac:dyDescent="0.3">
      <c r="A69">
        <v>100</v>
      </c>
      <c r="B69">
        <v>4.1904246876558213</v>
      </c>
      <c r="C69">
        <f t="shared" si="18"/>
        <v>-7.8179148311306896</v>
      </c>
      <c r="D69">
        <f t="shared" si="19"/>
        <v>-1.515645651315678</v>
      </c>
      <c r="E69">
        <f t="shared" si="20"/>
        <v>1.980198019801982</v>
      </c>
      <c r="F69">
        <f t="shared" si="21"/>
        <v>11.803189546037697</v>
      </c>
      <c r="H69">
        <v>100</v>
      </c>
      <c r="I69">
        <f t="shared" si="22"/>
        <v>9.4431918020516648</v>
      </c>
      <c r="J69">
        <f t="shared" si="23"/>
        <v>-17.617801236220458</v>
      </c>
      <c r="K69">
        <f t="shared" si="24"/>
        <v>-3.4155327099616923</v>
      </c>
      <c r="L69">
        <f t="shared" si="25"/>
        <v>4.4624092069039669</v>
      </c>
      <c r="M69">
        <f t="shared" si="26"/>
        <v>26.598684159040964</v>
      </c>
      <c r="O69">
        <f t="shared" ref="O69:O85" si="27">AVERAGE(J69:M69)</f>
        <v>2.5069398549406952</v>
      </c>
      <c r="P69">
        <f t="shared" ref="P69:P85" si="28">STDEV(J69:M69)</f>
        <v>18.478067082074244</v>
      </c>
      <c r="Q69">
        <f t="shared" ref="Q69:Q85" si="29">P69/SQRT(4)</f>
        <v>9.2390335410371218</v>
      </c>
    </row>
    <row r="70" spans="1:17" x14ac:dyDescent="0.3">
      <c r="A70">
        <v>200</v>
      </c>
      <c r="B70">
        <v>-3.9885448415207163</v>
      </c>
      <c r="C70">
        <f t="shared" si="18"/>
        <v>-7.8179148311306896</v>
      </c>
      <c r="D70">
        <f t="shared" si="19"/>
        <v>9.3828135280958023</v>
      </c>
      <c r="E70">
        <f t="shared" si="20"/>
        <v>13.137192432114485</v>
      </c>
      <c r="F70">
        <f t="shared" si="21"/>
        <v>17.996210608596641</v>
      </c>
      <c r="H70">
        <v>200</v>
      </c>
      <c r="I70">
        <f t="shared" si="22"/>
        <v>-8.9882522075904312</v>
      </c>
      <c r="J70">
        <f t="shared" si="23"/>
        <v>-17.617801236220458</v>
      </c>
      <c r="K70">
        <f t="shared" si="24"/>
        <v>21.144326504591067</v>
      </c>
      <c r="L70">
        <f t="shared" si="25"/>
        <v>29.604881873278053</v>
      </c>
      <c r="M70">
        <f t="shared" si="26"/>
        <v>40.554760234138129</v>
      </c>
      <c r="O70">
        <f t="shared" si="27"/>
        <v>18.421541843946699</v>
      </c>
      <c r="P70">
        <f t="shared" si="28"/>
        <v>25.306087913634443</v>
      </c>
      <c r="Q70">
        <f t="shared" si="29"/>
        <v>12.653043956817221</v>
      </c>
    </row>
    <row r="71" spans="1:17" x14ac:dyDescent="0.3">
      <c r="A71">
        <v>300</v>
      </c>
      <c r="B71">
        <v>6.7352776161636161</v>
      </c>
      <c r="C71">
        <f t="shared" si="18"/>
        <v>7.9725893294175121</v>
      </c>
      <c r="D71">
        <f t="shared" si="19"/>
        <v>9.1402186786591066</v>
      </c>
      <c r="E71">
        <f t="shared" si="20"/>
        <v>1.980198019801982</v>
      </c>
      <c r="F71">
        <f t="shared" si="21"/>
        <v>18.483903582929038</v>
      </c>
      <c r="H71">
        <v>300</v>
      </c>
      <c r="I71">
        <f t="shared" si="22"/>
        <v>15.178060246938459</v>
      </c>
      <c r="J71">
        <f t="shared" si="23"/>
        <v>17.966362793360783</v>
      </c>
      <c r="K71">
        <f t="shared" si="24"/>
        <v>20.597634972305805</v>
      </c>
      <c r="L71">
        <f t="shared" si="25"/>
        <v>4.4624092069039669</v>
      </c>
      <c r="M71">
        <f t="shared" si="26"/>
        <v>41.653784471633777</v>
      </c>
      <c r="O71">
        <f t="shared" si="27"/>
        <v>21.170047861051081</v>
      </c>
      <c r="P71">
        <f t="shared" si="28"/>
        <v>15.376604625831417</v>
      </c>
      <c r="Q71">
        <f t="shared" si="29"/>
        <v>7.6883023129157086</v>
      </c>
    </row>
    <row r="72" spans="1:17" x14ac:dyDescent="0.3">
      <c r="A72">
        <v>400</v>
      </c>
      <c r="B72">
        <v>8.1830335554375715</v>
      </c>
      <c r="C72">
        <f t="shared" si="18"/>
        <v>22.580518844836007</v>
      </c>
      <c r="D72">
        <f t="shared" si="19"/>
        <v>3.4792907533599982</v>
      </c>
      <c r="E72">
        <f t="shared" si="20"/>
        <v>-6.6182237035584901</v>
      </c>
      <c r="F72">
        <f t="shared" si="21"/>
        <v>17.996210608596641</v>
      </c>
      <c r="H72">
        <v>400</v>
      </c>
      <c r="I72">
        <f t="shared" si="22"/>
        <v>18.440602360485286</v>
      </c>
      <c r="J72">
        <f t="shared" si="23"/>
        <v>50.885575170881637</v>
      </c>
      <c r="K72">
        <f t="shared" si="24"/>
        <v>7.8406396411011867</v>
      </c>
      <c r="L72">
        <f t="shared" si="25"/>
        <v>-14.914277305995272</v>
      </c>
      <c r="M72">
        <f t="shared" si="26"/>
        <v>40.554760234138129</v>
      </c>
      <c r="O72">
        <f t="shared" si="27"/>
        <v>21.091674435031422</v>
      </c>
      <c r="P72">
        <f t="shared" si="28"/>
        <v>30.213168838373431</v>
      </c>
      <c r="Q72">
        <f t="shared" si="29"/>
        <v>15.106584419186715</v>
      </c>
    </row>
    <row r="73" spans="1:17" x14ac:dyDescent="0.3">
      <c r="A73">
        <v>500</v>
      </c>
      <c r="B73">
        <v>4.1082177542693508</v>
      </c>
      <c r="C73">
        <f t="shared" si="18"/>
        <v>7.0083210964268172</v>
      </c>
      <c r="D73">
        <f t="shared" si="19"/>
        <v>12.886707060997749</v>
      </c>
      <c r="E73">
        <f t="shared" si="20"/>
        <v>-3.666307224781884</v>
      </c>
      <c r="F73">
        <f t="shared" si="21"/>
        <v>17.996210608596641</v>
      </c>
      <c r="H73">
        <v>500</v>
      </c>
      <c r="I73">
        <f t="shared" si="22"/>
        <v>9.2579371089620253</v>
      </c>
      <c r="J73">
        <f t="shared" si="23"/>
        <v>15.793368275745323</v>
      </c>
      <c r="K73">
        <f t="shared" si="24"/>
        <v>29.040408919013682</v>
      </c>
      <c r="L73">
        <f t="shared" si="25"/>
        <v>-8.262084373178622</v>
      </c>
      <c r="M73">
        <f t="shared" si="26"/>
        <v>40.554760234138129</v>
      </c>
      <c r="O73">
        <f t="shared" si="27"/>
        <v>19.281613263929628</v>
      </c>
      <c r="P73">
        <f t="shared" si="28"/>
        <v>20.965082138926572</v>
      </c>
      <c r="Q73">
        <f t="shared" si="29"/>
        <v>10.482541069463286</v>
      </c>
    </row>
    <row r="74" spans="1:17" x14ac:dyDescent="0.3">
      <c r="A74">
        <v>600</v>
      </c>
      <c r="B74">
        <v>12.730606111362384</v>
      </c>
      <c r="C74">
        <f t="shared" si="18"/>
        <v>17.177679882525698</v>
      </c>
      <c r="D74">
        <f t="shared" si="19"/>
        <v>50.515800133884902</v>
      </c>
      <c r="E74">
        <f t="shared" si="20"/>
        <v>21.655965101460637</v>
      </c>
      <c r="F74">
        <f t="shared" si="21"/>
        <v>24.034597313440443</v>
      </c>
      <c r="H74">
        <v>600</v>
      </c>
      <c r="I74">
        <f t="shared" si="22"/>
        <v>28.688632830009738</v>
      </c>
      <c r="J74">
        <f t="shared" si="23"/>
        <v>38.710187614820981</v>
      </c>
      <c r="K74">
        <f t="shared" si="24"/>
        <v>113.83819666384206</v>
      </c>
      <c r="L74">
        <f t="shared" si="25"/>
        <v>48.802077916840169</v>
      </c>
      <c r="M74">
        <f t="shared" si="26"/>
        <v>54.162365209541562</v>
      </c>
      <c r="O74">
        <f t="shared" si="27"/>
        <v>63.878206851261197</v>
      </c>
      <c r="P74">
        <f t="shared" si="28"/>
        <v>33.917139309466457</v>
      </c>
      <c r="Q74">
        <f t="shared" si="29"/>
        <v>16.958569654733228</v>
      </c>
    </row>
    <row r="75" spans="1:17" x14ac:dyDescent="0.3">
      <c r="A75">
        <v>800</v>
      </c>
      <c r="B75">
        <v>30.807954325157571</v>
      </c>
      <c r="C75">
        <f t="shared" si="18"/>
        <v>43.963778756730299</v>
      </c>
      <c r="D75">
        <f t="shared" si="19"/>
        <v>48.741539218547068</v>
      </c>
      <c r="E75">
        <f t="shared" si="20"/>
        <v>61.245221056759135</v>
      </c>
      <c r="F75">
        <f t="shared" si="21"/>
        <v>61.245401327136626</v>
      </c>
      <c r="H75">
        <v>800</v>
      </c>
      <c r="I75">
        <f t="shared" si="22"/>
        <v>69.426238008362247</v>
      </c>
      <c r="J75">
        <f t="shared" si="23"/>
        <v>99.073107402632672</v>
      </c>
      <c r="K75">
        <f t="shared" si="24"/>
        <v>109.83987015059509</v>
      </c>
      <c r="L75">
        <f t="shared" si="25"/>
        <v>138.01712535288794</v>
      </c>
      <c r="M75">
        <f t="shared" si="26"/>
        <v>138.01753159518503</v>
      </c>
      <c r="O75">
        <f t="shared" si="27"/>
        <v>121.23690862532519</v>
      </c>
      <c r="P75">
        <f t="shared" si="28"/>
        <v>19.868665039152113</v>
      </c>
      <c r="Q75">
        <f t="shared" si="29"/>
        <v>9.9343325195760563</v>
      </c>
    </row>
    <row r="76" spans="1:17" x14ac:dyDescent="0.3">
      <c r="A76">
        <v>1000</v>
      </c>
      <c r="B76">
        <v>44.375088163997617</v>
      </c>
      <c r="C76">
        <f t="shared" si="18"/>
        <v>68.658835046500229</v>
      </c>
      <c r="D76">
        <f t="shared" si="19"/>
        <v>56.567511743536073</v>
      </c>
      <c r="E76">
        <f t="shared" si="20"/>
        <v>110.52347809038329</v>
      </c>
      <c r="F76">
        <f t="shared" si="21"/>
        <v>67.446918782976638</v>
      </c>
      <c r="H76">
        <v>1000</v>
      </c>
      <c r="I76">
        <f t="shared" si="22"/>
        <v>100</v>
      </c>
      <c r="J76">
        <f t="shared" si="23"/>
        <v>154.72382791163554</v>
      </c>
      <c r="K76">
        <f t="shared" si="24"/>
        <v>127.47582953408173</v>
      </c>
      <c r="L76">
        <f t="shared" si="25"/>
        <v>249.06649803583525</v>
      </c>
      <c r="M76">
        <f t="shared" si="26"/>
        <v>151.99275443400165</v>
      </c>
      <c r="O76">
        <f t="shared" si="27"/>
        <v>170.81472747888853</v>
      </c>
      <c r="P76">
        <f t="shared" si="28"/>
        <v>53.587260266327348</v>
      </c>
      <c r="Q76">
        <f t="shared" si="29"/>
        <v>26.793630133163674</v>
      </c>
    </row>
    <row r="77" spans="1:17" x14ac:dyDescent="0.3">
      <c r="A77">
        <v>1200</v>
      </c>
      <c r="B77">
        <v>19.990067728289286</v>
      </c>
      <c r="C77">
        <f t="shared" si="18"/>
        <v>65.714145863925594</v>
      </c>
      <c r="D77">
        <f t="shared" si="19"/>
        <v>24.303541083781056</v>
      </c>
      <c r="E77">
        <f t="shared" si="20"/>
        <v>56.205273992745795</v>
      </c>
      <c r="F77">
        <f t="shared" si="21"/>
        <v>42.775091973457258</v>
      </c>
      <c r="H77">
        <v>1200</v>
      </c>
      <c r="I77">
        <f t="shared" si="22"/>
        <v>45.047950450062707</v>
      </c>
      <c r="J77">
        <f t="shared" si="23"/>
        <v>148.0879218111408</v>
      </c>
      <c r="K77">
        <f t="shared" si="24"/>
        <v>54.768434473779813</v>
      </c>
      <c r="L77">
        <f t="shared" si="25"/>
        <v>126.65952073160327</v>
      </c>
      <c r="M77">
        <f t="shared" si="26"/>
        <v>96.394381945502332</v>
      </c>
      <c r="O77">
        <f t="shared" si="27"/>
        <v>106.47756474050655</v>
      </c>
      <c r="P77">
        <f t="shared" si="28"/>
        <v>40.473192326901305</v>
      </c>
      <c r="Q77">
        <f t="shared" si="29"/>
        <v>20.236596163450653</v>
      </c>
    </row>
    <row r="78" spans="1:17" x14ac:dyDescent="0.3">
      <c r="A78">
        <v>1400</v>
      </c>
      <c r="B78">
        <v>-15.079573849368806</v>
      </c>
      <c r="C78">
        <f t="shared" si="18"/>
        <v>27.348996573666163</v>
      </c>
      <c r="D78">
        <f t="shared" si="19"/>
        <v>-14.813734072561036</v>
      </c>
      <c r="E78">
        <f t="shared" si="20"/>
        <v>53.101411626311148</v>
      </c>
      <c r="F78">
        <f t="shared" si="21"/>
        <v>17.833079857600453</v>
      </c>
      <c r="H78">
        <v>1400</v>
      </c>
      <c r="I78">
        <f t="shared" si="22"/>
        <v>-33.982070736713851</v>
      </c>
      <c r="J78">
        <f t="shared" si="23"/>
        <v>61.631419125505971</v>
      </c>
      <c r="K78">
        <f t="shared" si="24"/>
        <v>-33.382996373581769</v>
      </c>
      <c r="L78">
        <f t="shared" si="25"/>
        <v>119.66491521112823</v>
      </c>
      <c r="M78">
        <f t="shared" si="26"/>
        <v>40.187142370724985</v>
      </c>
      <c r="O78">
        <f t="shared" si="27"/>
        <v>47.025120083444357</v>
      </c>
      <c r="P78">
        <f t="shared" si="28"/>
        <v>63.251105232146827</v>
      </c>
      <c r="Q78">
        <f t="shared" si="29"/>
        <v>31.625552616073414</v>
      </c>
    </row>
    <row r="79" spans="1:17" x14ac:dyDescent="0.3">
      <c r="A79">
        <v>1600</v>
      </c>
      <c r="B79">
        <v>-28.905007871006159</v>
      </c>
      <c r="C79">
        <f t="shared" si="18"/>
        <v>-43.780714635340189</v>
      </c>
      <c r="D79">
        <f t="shared" si="19"/>
        <v>-37.458017931421182</v>
      </c>
      <c r="E79">
        <f t="shared" si="20"/>
        <v>-10.556563082050785</v>
      </c>
      <c r="F79">
        <f t="shared" si="21"/>
        <v>-12.954450835620278</v>
      </c>
      <c r="H79">
        <v>1600</v>
      </c>
      <c r="I79">
        <f t="shared" si="22"/>
        <v>-65.137916490850742</v>
      </c>
      <c r="J79">
        <f t="shared" si="23"/>
        <v>-98.660569357156447</v>
      </c>
      <c r="K79">
        <f t="shared" si="24"/>
        <v>-84.412267065221542</v>
      </c>
      <c r="L79">
        <f t="shared" si="25"/>
        <v>-23.789390666755974</v>
      </c>
      <c r="M79">
        <f t="shared" si="26"/>
        <v>-29.193070643024615</v>
      </c>
      <c r="O79">
        <f t="shared" si="27"/>
        <v>-59.013824433039638</v>
      </c>
      <c r="P79">
        <f t="shared" si="28"/>
        <v>38.065659773511626</v>
      </c>
      <c r="Q79">
        <f t="shared" si="29"/>
        <v>19.032829886755813</v>
      </c>
    </row>
    <row r="80" spans="1:17" x14ac:dyDescent="0.3">
      <c r="A80">
        <v>1800</v>
      </c>
      <c r="B80">
        <v>-34.962435302463881</v>
      </c>
      <c r="C80">
        <f t="shared" si="18"/>
        <v>-23.482134116495356</v>
      </c>
      <c r="D80">
        <f t="shared" si="19"/>
        <v>-49.340588292509878</v>
      </c>
      <c r="E80">
        <f t="shared" si="20"/>
        <v>-60.000245074012362</v>
      </c>
      <c r="F80">
        <f t="shared" si="21"/>
        <v>-31.780759067775733</v>
      </c>
      <c r="H80">
        <v>1800</v>
      </c>
      <c r="I80">
        <f t="shared" si="22"/>
        <v>-78.788430060696967</v>
      </c>
      <c r="J80">
        <f t="shared" si="23"/>
        <v>-52.917380196997279</v>
      </c>
      <c r="K80">
        <f t="shared" si="24"/>
        <v>-111.18983721262974</v>
      </c>
      <c r="L80">
        <f t="shared" si="25"/>
        <v>-135.21155124755728</v>
      </c>
      <c r="M80">
        <f t="shared" si="26"/>
        <v>-71.618469692551713</v>
      </c>
      <c r="O80">
        <f t="shared" si="27"/>
        <v>-92.734309587434012</v>
      </c>
      <c r="P80">
        <f t="shared" si="28"/>
        <v>37.310361025351447</v>
      </c>
      <c r="Q80">
        <f t="shared" si="29"/>
        <v>18.655180512675724</v>
      </c>
    </row>
    <row r="81" spans="1:17" x14ac:dyDescent="0.3">
      <c r="A81">
        <v>2000</v>
      </c>
      <c r="B81">
        <v>-35.403105786397866</v>
      </c>
      <c r="C81">
        <f t="shared" si="18"/>
        <v>-45.180616740088112</v>
      </c>
      <c r="D81">
        <f t="shared" si="19"/>
        <v>-46.12334574915463</v>
      </c>
      <c r="E81">
        <f t="shared" si="20"/>
        <v>-64.222870306832675</v>
      </c>
      <c r="F81">
        <f t="shared" si="21"/>
        <v>-56.587678530463826</v>
      </c>
      <c r="H81">
        <v>2000</v>
      </c>
      <c r="I81">
        <f t="shared" si="22"/>
        <v>-79.781488333179468</v>
      </c>
      <c r="J81">
        <f t="shared" si="23"/>
        <v>-101.81527205785707</v>
      </c>
      <c r="K81">
        <f t="shared" si="24"/>
        <v>-103.9397275757424</v>
      </c>
      <c r="L81">
        <f t="shared" si="25"/>
        <v>-144.72730751425965</v>
      </c>
      <c r="M81">
        <f t="shared" si="26"/>
        <v>-127.52127572419005</v>
      </c>
      <c r="O81">
        <f t="shared" si="27"/>
        <v>-119.5008957180123</v>
      </c>
      <c r="P81">
        <f t="shared" si="28"/>
        <v>20.458328261435636</v>
      </c>
      <c r="Q81">
        <f t="shared" si="29"/>
        <v>10.229164130717818</v>
      </c>
    </row>
    <row r="82" spans="1:17" x14ac:dyDescent="0.3">
      <c r="A82">
        <v>2200</v>
      </c>
      <c r="B82">
        <v>-28.447611662543181</v>
      </c>
      <c r="C82">
        <f t="shared" si="18"/>
        <v>-38.498286833088599</v>
      </c>
      <c r="D82">
        <f t="shared" si="19"/>
        <v>-46.12334574915463</v>
      </c>
      <c r="E82">
        <f t="shared" si="20"/>
        <v>-51.833153612390937</v>
      </c>
      <c r="F82">
        <f t="shared" si="21"/>
        <v>-44.184643618783824</v>
      </c>
      <c r="H82">
        <v>2200</v>
      </c>
      <c r="I82">
        <f t="shared" si="22"/>
        <v>-64.10716651966743</v>
      </c>
      <c r="J82">
        <f t="shared" si="23"/>
        <v>-86.756530355072101</v>
      </c>
      <c r="K82">
        <f t="shared" si="24"/>
        <v>-103.9397275757424</v>
      </c>
      <c r="L82">
        <f t="shared" si="25"/>
        <v>-116.80687466091435</v>
      </c>
      <c r="M82">
        <f t="shared" si="26"/>
        <v>-99.570830046556836</v>
      </c>
      <c r="O82">
        <f t="shared" si="27"/>
        <v>-101.76849065957143</v>
      </c>
      <c r="P82">
        <f t="shared" si="28"/>
        <v>12.396987906636127</v>
      </c>
      <c r="Q82">
        <f t="shared" si="29"/>
        <v>6.1984939533180636</v>
      </c>
    </row>
    <row r="83" spans="1:17" x14ac:dyDescent="0.3">
      <c r="A83">
        <v>2400</v>
      </c>
      <c r="B83">
        <v>-30.780307349921188</v>
      </c>
      <c r="C83">
        <f t="shared" si="18"/>
        <v>-29.106216348507097</v>
      </c>
      <c r="D83">
        <f t="shared" si="19"/>
        <v>-19.18559078139571</v>
      </c>
      <c r="E83">
        <f t="shared" si="20"/>
        <v>-43.430791098911882</v>
      </c>
      <c r="F83">
        <f t="shared" si="21"/>
        <v>-49.999575180335952</v>
      </c>
      <c r="H83">
        <v>2400</v>
      </c>
      <c r="I83">
        <f t="shared" si="22"/>
        <v>-69.363935089359117</v>
      </c>
      <c r="J83">
        <f t="shared" si="23"/>
        <v>-65.591343144916934</v>
      </c>
      <c r="K83">
        <f t="shared" si="24"/>
        <v>-43.235048256109962</v>
      </c>
      <c r="L83">
        <f t="shared" si="25"/>
        <v>-97.872010841768059</v>
      </c>
      <c r="M83">
        <f t="shared" si="26"/>
        <v>-112.67487513613909</v>
      </c>
      <c r="O83">
        <f t="shared" si="27"/>
        <v>-79.843319344733516</v>
      </c>
      <c r="P83">
        <f t="shared" si="28"/>
        <v>31.3380977431502</v>
      </c>
      <c r="Q83">
        <f t="shared" si="29"/>
        <v>15.6690488715751</v>
      </c>
    </row>
    <row r="84" spans="1:17" x14ac:dyDescent="0.3">
      <c r="A84">
        <v>2600</v>
      </c>
      <c r="B84">
        <v>-28.866358714581551</v>
      </c>
      <c r="C84">
        <f t="shared" si="18"/>
        <v>0</v>
      </c>
      <c r="D84">
        <f t="shared" si="19"/>
        <v>-32.163270910932205</v>
      </c>
      <c r="E84">
        <f t="shared" si="20"/>
        <v>-45.593569257915902</v>
      </c>
      <c r="F84">
        <f t="shared" si="21"/>
        <v>-25.579241611935743</v>
      </c>
      <c r="H84">
        <v>2600</v>
      </c>
      <c r="I84">
        <f t="shared" si="22"/>
        <v>-65.050819973359282</v>
      </c>
      <c r="J84">
        <f t="shared" si="23"/>
        <v>0</v>
      </c>
      <c r="K84">
        <f t="shared" si="24"/>
        <v>-72.480466499730596</v>
      </c>
      <c r="L84">
        <f t="shared" si="25"/>
        <v>-102.74586743222937</v>
      </c>
      <c r="M84">
        <f t="shared" si="26"/>
        <v>-57.643246853735121</v>
      </c>
      <c r="O84">
        <f t="shared" si="27"/>
        <v>-58.217395196423773</v>
      </c>
      <c r="P84">
        <f t="shared" si="28"/>
        <v>43.111540575713313</v>
      </c>
      <c r="Q84">
        <f t="shared" si="29"/>
        <v>21.555770287856657</v>
      </c>
    </row>
    <row r="85" spans="1:17" x14ac:dyDescent="0.3">
      <c r="A85">
        <v>2800</v>
      </c>
      <c r="B85">
        <v>-7.3794386990655649</v>
      </c>
      <c r="C85">
        <f t="shared" si="18"/>
        <v>0</v>
      </c>
      <c r="D85">
        <f t="shared" si="19"/>
        <v>0</v>
      </c>
      <c r="E85">
        <f t="shared" si="20"/>
        <v>0</v>
      </c>
      <c r="F85">
        <f t="shared" si="21"/>
        <v>-56.146715719177223</v>
      </c>
      <c r="H85">
        <v>2800</v>
      </c>
      <c r="I85">
        <f t="shared" si="22"/>
        <v>-16.629687972209258</v>
      </c>
      <c r="J85">
        <f t="shared" si="23"/>
        <v>0</v>
      </c>
      <c r="K85">
        <f t="shared" si="24"/>
        <v>0</v>
      </c>
      <c r="L85">
        <f t="shared" si="25"/>
        <v>0</v>
      </c>
      <c r="M85">
        <f t="shared" si="26"/>
        <v>-126.52755868715131</v>
      </c>
      <c r="O85">
        <f t="shared" si="27"/>
        <v>-31.631889671787828</v>
      </c>
      <c r="P85">
        <f t="shared" si="28"/>
        <v>63.263779343575656</v>
      </c>
      <c r="Q85">
        <f t="shared" si="29"/>
        <v>31.631889671787828</v>
      </c>
    </row>
    <row r="86" spans="1:17" x14ac:dyDescent="0.3">
      <c r="A86">
        <v>3000</v>
      </c>
      <c r="B86">
        <v>17.644268197742296</v>
      </c>
      <c r="C86">
        <f t="shared" si="18"/>
        <v>0</v>
      </c>
      <c r="D86">
        <f t="shared" si="19"/>
        <v>0</v>
      </c>
      <c r="E86">
        <f t="shared" si="20"/>
        <v>0</v>
      </c>
      <c r="F86">
        <f t="shared" si="21"/>
        <v>0</v>
      </c>
      <c r="H86">
        <v>3000</v>
      </c>
      <c r="I86">
        <f t="shared" si="22"/>
        <v>39.76165215161744</v>
      </c>
      <c r="J86">
        <f t="shared" si="23"/>
        <v>0</v>
      </c>
      <c r="K86">
        <f t="shared" si="24"/>
        <v>0</v>
      </c>
      <c r="L86">
        <f t="shared" si="25"/>
        <v>0</v>
      </c>
      <c r="M86">
        <f t="shared" si="26"/>
        <v>0</v>
      </c>
    </row>
    <row r="91" spans="1:17" x14ac:dyDescent="0.3">
      <c r="C91" t="s">
        <v>48</v>
      </c>
      <c r="D91" t="s">
        <v>50</v>
      </c>
      <c r="E91" t="s">
        <v>51</v>
      </c>
      <c r="F91" t="s">
        <v>52</v>
      </c>
      <c r="I91" t="s">
        <v>227</v>
      </c>
      <c r="O91" t="s">
        <v>44</v>
      </c>
      <c r="P91" t="s">
        <v>40</v>
      </c>
      <c r="Q91" t="s">
        <v>41</v>
      </c>
    </row>
    <row r="92" spans="1:17" x14ac:dyDescent="0.3">
      <c r="C92" s="39" t="s">
        <v>59</v>
      </c>
      <c r="D92" s="39"/>
      <c r="E92" s="39"/>
      <c r="F92" s="39"/>
      <c r="J92" t="s">
        <v>48</v>
      </c>
      <c r="K92" t="s">
        <v>50</v>
      </c>
      <c r="L92" t="s">
        <v>51</v>
      </c>
      <c r="M92" t="s">
        <v>52</v>
      </c>
    </row>
    <row r="93" spans="1:17" x14ac:dyDescent="0.3">
      <c r="B93" t="s">
        <v>183</v>
      </c>
      <c r="I93" t="s">
        <v>183</v>
      </c>
    </row>
    <row r="94" spans="1:17" x14ac:dyDescent="0.3">
      <c r="A94">
        <v>10</v>
      </c>
      <c r="B94">
        <v>2.430225662751051</v>
      </c>
      <c r="C94">
        <f>B14</f>
        <v>0</v>
      </c>
      <c r="D94">
        <f>E14</f>
        <v>13.653979669025841</v>
      </c>
      <c r="E94">
        <f>H14</f>
        <v>0</v>
      </c>
      <c r="F94">
        <f>K14</f>
        <v>-6.3633026807726871</v>
      </c>
      <c r="H94">
        <v>10</v>
      </c>
      <c r="I94">
        <f t="shared" ref="I94:I112" si="30">B94/$B$76*100</f>
        <v>5.47655399301886</v>
      </c>
      <c r="J94">
        <f t="shared" ref="J94:J112" si="31">C94/$B$76*100</f>
        <v>0</v>
      </c>
      <c r="K94">
        <f t="shared" ref="K94:K112" si="32">D94/$B$76*100</f>
        <v>30.769470515899915</v>
      </c>
      <c r="L94">
        <f t="shared" ref="L94:L112" si="33">E94/$B$76*100</f>
        <v>0</v>
      </c>
      <c r="M94">
        <f t="shared" ref="M94:M112" si="34">F94/$B$76*100</f>
        <v>-14.339808536843336</v>
      </c>
      <c r="O94">
        <f>AVERAGE(J94:M94)</f>
        <v>4.1074154947641448</v>
      </c>
      <c r="P94">
        <f>STDEV(J94:M94)</f>
        <v>19.016720506926223</v>
      </c>
      <c r="Q94">
        <f>P94/SQRT(4)</f>
        <v>9.5083602534631115</v>
      </c>
    </row>
    <row r="95" spans="1:17" x14ac:dyDescent="0.3">
      <c r="A95">
        <v>100</v>
      </c>
      <c r="B95">
        <v>4.1904246876558213</v>
      </c>
      <c r="C95">
        <f t="shared" ref="C95:C112" si="35">B15</f>
        <v>7.76942668020002</v>
      </c>
      <c r="D95">
        <f t="shared" ref="D95:D112" si="36">E15</f>
        <v>5.9205413303213383</v>
      </c>
      <c r="E95">
        <f t="shared" ref="E95:E112" si="37">H15</f>
        <v>0</v>
      </c>
      <c r="F95">
        <f t="shared" ref="F95:F112" si="38">K15</f>
        <v>-1.1186939475538948</v>
      </c>
      <c r="H95">
        <v>100</v>
      </c>
      <c r="I95">
        <f t="shared" si="30"/>
        <v>9.4431918020516648</v>
      </c>
      <c r="J95">
        <f t="shared" si="31"/>
        <v>17.508532380795376</v>
      </c>
      <c r="K95">
        <f t="shared" si="32"/>
        <v>13.342038461852093</v>
      </c>
      <c r="L95">
        <f t="shared" si="33"/>
        <v>0</v>
      </c>
      <c r="M95">
        <f t="shared" si="34"/>
        <v>-2.5209954364924805</v>
      </c>
      <c r="O95">
        <f t="shared" ref="O95:O111" si="39">AVERAGE(J95:M95)</f>
        <v>7.0823938515387477</v>
      </c>
      <c r="P95">
        <f t="shared" ref="P95:P111" si="40">STDEV(J95:M95)</f>
        <v>9.8365458667234282</v>
      </c>
      <c r="Q95">
        <f t="shared" ref="Q95:Q111" si="41">P95/SQRT(4)</f>
        <v>4.9182729333617141</v>
      </c>
    </row>
    <row r="96" spans="1:17" x14ac:dyDescent="0.3">
      <c r="A96">
        <v>200</v>
      </c>
      <c r="B96">
        <v>-3.9885448415207163</v>
      </c>
      <c r="C96">
        <f t="shared" si="35"/>
        <v>3.2996867819491627</v>
      </c>
      <c r="D96">
        <f t="shared" si="36"/>
        <v>-5.3692631317161172</v>
      </c>
      <c r="E96">
        <f t="shared" si="37"/>
        <v>0</v>
      </c>
      <c r="F96">
        <f t="shared" si="38"/>
        <v>-13.884603016315911</v>
      </c>
      <c r="H96">
        <v>200</v>
      </c>
      <c r="I96">
        <f t="shared" si="30"/>
        <v>-8.9882522075904312</v>
      </c>
      <c r="J96">
        <f t="shared" si="31"/>
        <v>7.4358991012129714</v>
      </c>
      <c r="K96">
        <f t="shared" si="32"/>
        <v>-12.099723862796303</v>
      </c>
      <c r="L96">
        <f t="shared" si="33"/>
        <v>0</v>
      </c>
      <c r="M96">
        <f t="shared" si="34"/>
        <v>-31.289184068778397</v>
      </c>
      <c r="O96">
        <f t="shared" si="39"/>
        <v>-8.9882522075904312</v>
      </c>
      <c r="P96">
        <f t="shared" si="40"/>
        <v>16.907140914420559</v>
      </c>
      <c r="Q96">
        <f t="shared" si="41"/>
        <v>8.4535704572102794</v>
      </c>
    </row>
    <row r="97" spans="1:17" x14ac:dyDescent="0.3">
      <c r="A97">
        <v>300</v>
      </c>
      <c r="B97">
        <v>6.7352776161636161</v>
      </c>
      <c r="C97">
        <f t="shared" si="35"/>
        <v>2.3824498259553684</v>
      </c>
      <c r="D97">
        <f t="shared" si="36"/>
        <v>10.48102131539952</v>
      </c>
      <c r="E97">
        <f t="shared" si="37"/>
        <v>16.620036979369402</v>
      </c>
      <c r="F97">
        <f t="shared" si="38"/>
        <v>-2.542397656069828</v>
      </c>
      <c r="H97">
        <v>300</v>
      </c>
      <c r="I97">
        <f t="shared" si="30"/>
        <v>15.178060246938459</v>
      </c>
      <c r="J97">
        <f t="shared" si="31"/>
        <v>5.3688903493566391</v>
      </c>
      <c r="K97">
        <f t="shared" si="32"/>
        <v>23.619156037875726</v>
      </c>
      <c r="L97">
        <f t="shared" si="33"/>
        <v>37.453530048090286</v>
      </c>
      <c r="M97">
        <f t="shared" si="34"/>
        <v>-5.729335447568813</v>
      </c>
      <c r="O97">
        <f t="shared" si="39"/>
        <v>15.178060246938458</v>
      </c>
      <c r="P97">
        <f t="shared" si="40"/>
        <v>19.15539664446317</v>
      </c>
      <c r="Q97">
        <f t="shared" si="41"/>
        <v>9.5776983222315852</v>
      </c>
    </row>
    <row r="98" spans="1:17" x14ac:dyDescent="0.3">
      <c r="A98">
        <v>400</v>
      </c>
      <c r="B98">
        <v>8.1830335554375715</v>
      </c>
      <c r="C98">
        <f t="shared" si="35"/>
        <v>2.3824498259553684</v>
      </c>
      <c r="D98">
        <f t="shared" si="36"/>
        <v>21.969783322798243</v>
      </c>
      <c r="E98">
        <f t="shared" si="37"/>
        <v>16.620036979369402</v>
      </c>
      <c r="F98">
        <f t="shared" si="38"/>
        <v>-8.2401359063727249</v>
      </c>
      <c r="H98">
        <v>400</v>
      </c>
      <c r="I98">
        <f t="shared" si="30"/>
        <v>18.440602360485286</v>
      </c>
      <c r="J98">
        <f t="shared" si="31"/>
        <v>5.3688903493566391</v>
      </c>
      <c r="K98">
        <f t="shared" si="32"/>
        <v>49.509272503536707</v>
      </c>
      <c r="L98">
        <f t="shared" si="33"/>
        <v>37.453530048090286</v>
      </c>
      <c r="M98">
        <f t="shared" si="34"/>
        <v>-18.569283459042477</v>
      </c>
      <c r="O98">
        <f t="shared" si="39"/>
        <v>18.440602360485286</v>
      </c>
      <c r="P98">
        <f t="shared" si="40"/>
        <v>30.915772603361102</v>
      </c>
      <c r="Q98">
        <f t="shared" si="41"/>
        <v>15.457886301680551</v>
      </c>
    </row>
    <row r="99" spans="1:17" x14ac:dyDescent="0.3">
      <c r="A99">
        <v>500</v>
      </c>
      <c r="B99">
        <v>4.1082177542693508</v>
      </c>
      <c r="C99">
        <f t="shared" si="35"/>
        <v>1.1463905200166824</v>
      </c>
      <c r="D99">
        <f t="shared" si="36"/>
        <v>12.046257629296498</v>
      </c>
      <c r="E99">
        <f t="shared" si="37"/>
        <v>7.7036298170494399</v>
      </c>
      <c r="F99">
        <f t="shared" si="38"/>
        <v>-4.4634069492852202</v>
      </c>
      <c r="H99">
        <v>500</v>
      </c>
      <c r="I99">
        <f t="shared" si="30"/>
        <v>9.2579371089620253</v>
      </c>
      <c r="J99">
        <f t="shared" si="31"/>
        <v>2.5834101236710816</v>
      </c>
      <c r="K99">
        <f t="shared" si="32"/>
        <v>27.146442131623445</v>
      </c>
      <c r="L99">
        <f t="shared" si="33"/>
        <v>17.360258054201559</v>
      </c>
      <c r="M99">
        <f t="shared" si="34"/>
        <v>-10.058361873647994</v>
      </c>
      <c r="O99">
        <f t="shared" si="39"/>
        <v>9.2579371089620217</v>
      </c>
      <c r="P99">
        <f t="shared" si="40"/>
        <v>16.363729541360755</v>
      </c>
      <c r="Q99">
        <f t="shared" si="41"/>
        <v>8.1818647706803773</v>
      </c>
    </row>
    <row r="100" spans="1:17" x14ac:dyDescent="0.3">
      <c r="A100">
        <v>600</v>
      </c>
      <c r="B100">
        <v>12.730606111362384</v>
      </c>
      <c r="C100">
        <f t="shared" si="35"/>
        <v>6.2014683263694748</v>
      </c>
      <c r="D100">
        <f t="shared" si="36"/>
        <v>35.659513175756196</v>
      </c>
      <c r="E100">
        <f t="shared" si="37"/>
        <v>17.644268197742296</v>
      </c>
      <c r="F100">
        <f t="shared" si="38"/>
        <v>-8.5828252544184238</v>
      </c>
      <c r="H100">
        <v>600</v>
      </c>
      <c r="I100">
        <f t="shared" si="30"/>
        <v>28.688632830009738</v>
      </c>
      <c r="J100">
        <f t="shared" si="31"/>
        <v>13.9751121247368</v>
      </c>
      <c r="K100">
        <f t="shared" si="32"/>
        <v>80.359306654149847</v>
      </c>
      <c r="L100">
        <f t="shared" si="33"/>
        <v>39.76165215161744</v>
      </c>
      <c r="M100">
        <f t="shared" si="34"/>
        <v>-19.341539610465134</v>
      </c>
      <c r="O100">
        <f t="shared" si="39"/>
        <v>28.688632830009738</v>
      </c>
      <c r="P100">
        <f t="shared" si="40"/>
        <v>42.094558027309667</v>
      </c>
      <c r="Q100">
        <f t="shared" si="41"/>
        <v>21.047279013654833</v>
      </c>
    </row>
    <row r="101" spans="1:17" x14ac:dyDescent="0.3">
      <c r="A101">
        <v>800</v>
      </c>
      <c r="B101">
        <v>30.807954325157571</v>
      </c>
      <c r="C101">
        <f t="shared" si="35"/>
        <v>34.038644755932765</v>
      </c>
      <c r="D101">
        <f t="shared" si="36"/>
        <v>41.728754546490791</v>
      </c>
      <c r="E101">
        <f t="shared" si="37"/>
        <v>36.821233943168544</v>
      </c>
      <c r="F101">
        <f t="shared" si="38"/>
        <v>10.643184055038191</v>
      </c>
      <c r="H101">
        <v>800</v>
      </c>
      <c r="I101">
        <f t="shared" si="30"/>
        <v>69.426238008362247</v>
      </c>
      <c r="J101">
        <f t="shared" si="31"/>
        <v>76.706652683450855</v>
      </c>
      <c r="K101">
        <f t="shared" si="32"/>
        <v>94.036443132852526</v>
      </c>
      <c r="L101">
        <f t="shared" si="33"/>
        <v>82.977263745567797</v>
      </c>
      <c r="M101">
        <f t="shared" si="34"/>
        <v>23.984592471577816</v>
      </c>
      <c r="O101">
        <f t="shared" si="39"/>
        <v>69.426238008362247</v>
      </c>
      <c r="P101">
        <f t="shared" si="40"/>
        <v>31.130050228741485</v>
      </c>
      <c r="Q101">
        <f t="shared" si="41"/>
        <v>15.565025114370743</v>
      </c>
    </row>
    <row r="102" spans="1:17" x14ac:dyDescent="0.3">
      <c r="A102">
        <v>1000</v>
      </c>
      <c r="B102">
        <v>44.375088163997617</v>
      </c>
      <c r="C102">
        <f t="shared" si="35"/>
        <v>49.070620395912592</v>
      </c>
      <c r="D102">
        <f t="shared" si="36"/>
        <v>41.728754546490791</v>
      </c>
      <c r="E102">
        <f t="shared" si="37"/>
        <v>45.60261775009733</v>
      </c>
      <c r="F102">
        <f t="shared" si="38"/>
        <v>41.098359963489784</v>
      </c>
      <c r="H102">
        <v>1000</v>
      </c>
      <c r="I102">
        <f t="shared" si="30"/>
        <v>100</v>
      </c>
      <c r="J102">
        <f t="shared" si="31"/>
        <v>110.5814600628209</v>
      </c>
      <c r="K102">
        <f t="shared" si="32"/>
        <v>94.036443132852526</v>
      </c>
      <c r="L102">
        <f t="shared" si="33"/>
        <v>102.76625836001298</v>
      </c>
      <c r="M102">
        <f t="shared" si="34"/>
        <v>92.615838444313653</v>
      </c>
      <c r="O102">
        <f t="shared" si="39"/>
        <v>100.00000000000003</v>
      </c>
      <c r="P102">
        <f t="shared" si="40"/>
        <v>8.3608080702683534</v>
      </c>
      <c r="Q102">
        <f t="shared" si="41"/>
        <v>4.1804040351341767</v>
      </c>
    </row>
    <row r="103" spans="1:17" x14ac:dyDescent="0.3">
      <c r="A103">
        <v>1200</v>
      </c>
      <c r="B103">
        <v>19.990067728289286</v>
      </c>
      <c r="C103">
        <f t="shared" si="35"/>
        <v>22.17434351862806</v>
      </c>
      <c r="D103">
        <f t="shared" si="36"/>
        <v>33.339378050423306</v>
      </c>
      <c r="E103">
        <f t="shared" si="37"/>
        <v>8.8117944725574215</v>
      </c>
      <c r="F103">
        <f t="shared" si="38"/>
        <v>15.634754871548351</v>
      </c>
      <c r="H103">
        <v>1200</v>
      </c>
      <c r="I103">
        <f t="shared" si="30"/>
        <v>45.047950450062707</v>
      </c>
      <c r="J103">
        <f t="shared" si="31"/>
        <v>49.970252310661415</v>
      </c>
      <c r="K103">
        <f t="shared" si="32"/>
        <v>75.130843520153718</v>
      </c>
      <c r="L103">
        <f t="shared" si="33"/>
        <v>19.857525555761271</v>
      </c>
      <c r="M103">
        <f t="shared" si="34"/>
        <v>35.23318041367439</v>
      </c>
      <c r="O103">
        <f t="shared" si="39"/>
        <v>45.0479504500627</v>
      </c>
      <c r="P103">
        <f t="shared" si="40"/>
        <v>23.523723686922313</v>
      </c>
      <c r="Q103">
        <f t="shared" si="41"/>
        <v>11.761861843461157</v>
      </c>
    </row>
    <row r="104" spans="1:17" x14ac:dyDescent="0.3">
      <c r="A104">
        <v>1400</v>
      </c>
      <c r="B104">
        <v>-15.079573849368806</v>
      </c>
      <c r="C104">
        <f t="shared" si="35"/>
        <v>-20.960078709267648</v>
      </c>
      <c r="D104">
        <f t="shared" si="36"/>
        <v>0</v>
      </c>
      <c r="E104">
        <f t="shared" si="37"/>
        <v>-19.005449591280644</v>
      </c>
      <c r="F104">
        <f t="shared" si="38"/>
        <v>-5.2731932475581278</v>
      </c>
      <c r="H104">
        <v>1400</v>
      </c>
      <c r="I104">
        <f t="shared" si="30"/>
        <v>-33.982070736713851</v>
      </c>
      <c r="J104">
        <f t="shared" si="31"/>
        <v>-47.233886345882176</v>
      </c>
      <c r="K104">
        <f t="shared" si="32"/>
        <v>0</v>
      </c>
      <c r="L104">
        <f t="shared" si="33"/>
        <v>-42.829097084927348</v>
      </c>
      <c r="M104">
        <f t="shared" si="34"/>
        <v>-11.883228779332033</v>
      </c>
      <c r="O104">
        <f t="shared" si="39"/>
        <v>-25.486553052535388</v>
      </c>
      <c r="P104">
        <f t="shared" si="40"/>
        <v>23.154014458757022</v>
      </c>
      <c r="Q104">
        <f t="shared" si="41"/>
        <v>11.577007229378511</v>
      </c>
    </row>
    <row r="105" spans="1:17" x14ac:dyDescent="0.3">
      <c r="A105">
        <v>1600</v>
      </c>
      <c r="B105">
        <v>-28.905007871006159</v>
      </c>
      <c r="C105">
        <f t="shared" si="35"/>
        <v>-56.562945619617544</v>
      </c>
      <c r="D105">
        <f t="shared" si="36"/>
        <v>0</v>
      </c>
      <c r="E105">
        <f t="shared" si="37"/>
        <v>-6.6185772674192345</v>
      </c>
      <c r="F105">
        <f t="shared" si="38"/>
        <v>-23.533500725981693</v>
      </c>
      <c r="H105">
        <v>1600</v>
      </c>
      <c r="I105">
        <f t="shared" si="30"/>
        <v>-65.137916490850742</v>
      </c>
      <c r="J105">
        <f t="shared" si="31"/>
        <v>-127.4655396978077</v>
      </c>
      <c r="K105">
        <f t="shared" si="32"/>
        <v>0</v>
      </c>
      <c r="L105">
        <f t="shared" si="33"/>
        <v>-14.915074068042115</v>
      </c>
      <c r="M105">
        <f t="shared" si="34"/>
        <v>-53.033135706702403</v>
      </c>
      <c r="O105">
        <f t="shared" si="39"/>
        <v>-48.853437368138053</v>
      </c>
      <c r="P105">
        <f t="shared" si="40"/>
        <v>56.967251870595895</v>
      </c>
      <c r="Q105">
        <f t="shared" si="41"/>
        <v>28.483625935297948</v>
      </c>
    </row>
    <row r="106" spans="1:17" x14ac:dyDescent="0.3">
      <c r="A106">
        <v>1800</v>
      </c>
      <c r="B106">
        <v>-34.962435302463881</v>
      </c>
      <c r="C106">
        <f t="shared" si="35"/>
        <v>-60.879501341918285</v>
      </c>
      <c r="D106">
        <f t="shared" si="36"/>
        <v>0</v>
      </c>
      <c r="E106">
        <f t="shared" si="37"/>
        <v>-19.005449591280644</v>
      </c>
      <c r="F106">
        <f t="shared" si="38"/>
        <v>-25.00235497419273</v>
      </c>
      <c r="H106">
        <v>1800</v>
      </c>
      <c r="I106">
        <f t="shared" si="30"/>
        <v>-78.788430060696967</v>
      </c>
      <c r="J106">
        <f t="shared" si="31"/>
        <v>-137.19296988644865</v>
      </c>
      <c r="K106">
        <f t="shared" si="32"/>
        <v>0</v>
      </c>
      <c r="L106">
        <f t="shared" si="33"/>
        <v>-42.829097084927348</v>
      </c>
      <c r="M106">
        <f t="shared" si="34"/>
        <v>-56.343223210714953</v>
      </c>
      <c r="O106">
        <f t="shared" si="39"/>
        <v>-59.091322545522743</v>
      </c>
      <c r="P106">
        <f t="shared" si="40"/>
        <v>57.340107384013415</v>
      </c>
      <c r="Q106">
        <f t="shared" si="41"/>
        <v>28.670053692006707</v>
      </c>
    </row>
    <row r="107" spans="1:17" x14ac:dyDescent="0.3">
      <c r="A107">
        <v>2000</v>
      </c>
      <c r="B107">
        <v>-35.403105786397866</v>
      </c>
      <c r="C107">
        <f t="shared" si="35"/>
        <v>-60.879501341918285</v>
      </c>
      <c r="D107">
        <f t="shared" si="36"/>
        <v>0</v>
      </c>
      <c r="E107">
        <f t="shared" si="37"/>
        <v>-17.537222654729469</v>
      </c>
      <c r="F107">
        <f t="shared" si="38"/>
        <v>-27.792593362545837</v>
      </c>
      <c r="H107">
        <v>2000</v>
      </c>
      <c r="I107">
        <f t="shared" si="30"/>
        <v>-79.781488333179468</v>
      </c>
      <c r="J107">
        <f t="shared" si="31"/>
        <v>-137.19296988644865</v>
      </c>
      <c r="K107">
        <f t="shared" si="32"/>
        <v>0</v>
      </c>
      <c r="L107">
        <f t="shared" si="33"/>
        <v>-39.520423238184712</v>
      </c>
      <c r="M107">
        <f t="shared" si="34"/>
        <v>-62.631071874905061</v>
      </c>
      <c r="O107">
        <f t="shared" si="39"/>
        <v>-59.836116249884611</v>
      </c>
      <c r="P107">
        <f t="shared" si="40"/>
        <v>57.691659628031616</v>
      </c>
      <c r="Q107">
        <f t="shared" si="41"/>
        <v>28.845829814015808</v>
      </c>
    </row>
    <row r="108" spans="1:17" x14ac:dyDescent="0.3">
      <c r="A108">
        <v>2200</v>
      </c>
      <c r="B108">
        <v>-28.447611662543181</v>
      </c>
      <c r="C108">
        <f t="shared" si="35"/>
        <v>-48.809086436973438</v>
      </c>
      <c r="D108">
        <f t="shared" si="36"/>
        <v>0</v>
      </c>
      <c r="E108">
        <f t="shared" si="37"/>
        <v>-10.110938108213308</v>
      </c>
      <c r="F108">
        <f t="shared" si="38"/>
        <v>-26.422810442442803</v>
      </c>
      <c r="H108">
        <v>2200</v>
      </c>
      <c r="I108">
        <f t="shared" si="30"/>
        <v>-64.10716651966743</v>
      </c>
      <c r="J108">
        <f t="shared" si="31"/>
        <v>-109.9920889319454</v>
      </c>
      <c r="K108">
        <f t="shared" si="32"/>
        <v>0</v>
      </c>
      <c r="L108">
        <f t="shared" si="33"/>
        <v>-22.785167368786237</v>
      </c>
      <c r="M108">
        <f t="shared" si="34"/>
        <v>-59.544243258270633</v>
      </c>
      <c r="O108">
        <f t="shared" si="39"/>
        <v>-48.080374889750566</v>
      </c>
      <c r="P108">
        <f t="shared" si="40"/>
        <v>48.014062477156514</v>
      </c>
      <c r="Q108">
        <f t="shared" si="41"/>
        <v>24.007031238578257</v>
      </c>
    </row>
    <row r="109" spans="1:17" x14ac:dyDescent="0.3">
      <c r="A109">
        <v>2400</v>
      </c>
      <c r="B109">
        <v>-30.780307349921188</v>
      </c>
      <c r="C109">
        <f t="shared" si="35"/>
        <v>-50.4741859755528</v>
      </c>
      <c r="D109">
        <f t="shared" si="36"/>
        <v>0</v>
      </c>
      <c r="E109">
        <f t="shared" si="37"/>
        <v>-8.7850330868041944</v>
      </c>
      <c r="F109">
        <f t="shared" si="38"/>
        <v>-33.081702987406572</v>
      </c>
      <c r="H109">
        <v>2400</v>
      </c>
      <c r="I109">
        <f t="shared" si="30"/>
        <v>-69.363935089359117</v>
      </c>
      <c r="J109">
        <f t="shared" si="31"/>
        <v>-113.74441846518629</v>
      </c>
      <c r="K109">
        <f t="shared" si="32"/>
        <v>0</v>
      </c>
      <c r="L109">
        <f t="shared" si="33"/>
        <v>-19.797218327403044</v>
      </c>
      <c r="M109">
        <f t="shared" si="34"/>
        <v>-74.550168475488036</v>
      </c>
      <c r="O109">
        <f t="shared" si="39"/>
        <v>-52.022951317019334</v>
      </c>
      <c r="P109">
        <f t="shared" si="40"/>
        <v>51.839175502310567</v>
      </c>
      <c r="Q109">
        <f t="shared" si="41"/>
        <v>25.919587751155284</v>
      </c>
    </row>
    <row r="110" spans="1:17" x14ac:dyDescent="0.3">
      <c r="A110">
        <v>2600</v>
      </c>
      <c r="B110">
        <v>-28.866358714581551</v>
      </c>
      <c r="C110">
        <f t="shared" si="35"/>
        <v>-41.364086405838442</v>
      </c>
      <c r="D110">
        <f t="shared" si="36"/>
        <v>0</v>
      </c>
      <c r="E110">
        <f t="shared" si="37"/>
        <v>-19.005449591280644</v>
      </c>
      <c r="F110">
        <f t="shared" si="38"/>
        <v>-26.229540146625563</v>
      </c>
      <c r="H110">
        <v>2600</v>
      </c>
      <c r="I110">
        <f t="shared" si="30"/>
        <v>-65.050819973359282</v>
      </c>
      <c r="J110">
        <f t="shared" si="31"/>
        <v>-93.214657406355172</v>
      </c>
      <c r="K110">
        <f t="shared" si="32"/>
        <v>0</v>
      </c>
      <c r="L110">
        <f t="shared" si="33"/>
        <v>-42.829097084927348</v>
      </c>
      <c r="M110">
        <f t="shared" si="34"/>
        <v>-59.108705428795304</v>
      </c>
      <c r="O110">
        <f t="shared" si="39"/>
        <v>-48.788114980019458</v>
      </c>
      <c r="P110">
        <f t="shared" si="40"/>
        <v>38.712712454472431</v>
      </c>
      <c r="Q110">
        <f t="shared" si="41"/>
        <v>19.356356227236216</v>
      </c>
    </row>
    <row r="111" spans="1:17" x14ac:dyDescent="0.3">
      <c r="A111">
        <v>2800</v>
      </c>
      <c r="B111">
        <v>-7.3794386990655649</v>
      </c>
      <c r="C111">
        <f t="shared" si="35"/>
        <v>0</v>
      </c>
      <c r="D111">
        <f t="shared" si="36"/>
        <v>0</v>
      </c>
      <c r="E111">
        <f t="shared" si="37"/>
        <v>17.644268197742296</v>
      </c>
      <c r="F111">
        <f t="shared" si="38"/>
        <v>-32.403145595873426</v>
      </c>
      <c r="H111">
        <v>2800</v>
      </c>
      <c r="I111">
        <f t="shared" si="30"/>
        <v>-16.629687972209258</v>
      </c>
      <c r="J111">
        <f t="shared" si="31"/>
        <v>0</v>
      </c>
      <c r="K111">
        <f t="shared" si="32"/>
        <v>0</v>
      </c>
      <c r="L111">
        <f t="shared" si="33"/>
        <v>39.76165215161744</v>
      </c>
      <c r="M111">
        <f t="shared" si="34"/>
        <v>-73.021028096035963</v>
      </c>
      <c r="O111">
        <f t="shared" si="39"/>
        <v>-8.3148439861046306</v>
      </c>
      <c r="P111">
        <f t="shared" si="40"/>
        <v>47.033721959091068</v>
      </c>
      <c r="Q111">
        <f t="shared" si="41"/>
        <v>23.516860979545534</v>
      </c>
    </row>
    <row r="112" spans="1:17" x14ac:dyDescent="0.3">
      <c r="A112">
        <v>3000</v>
      </c>
      <c r="B112">
        <v>17.644268197742296</v>
      </c>
      <c r="C112">
        <f t="shared" si="35"/>
        <v>0</v>
      </c>
      <c r="D112">
        <f t="shared" si="36"/>
        <v>0</v>
      </c>
      <c r="E112">
        <f t="shared" si="37"/>
        <v>17.644268197742296</v>
      </c>
      <c r="F112">
        <f t="shared" si="38"/>
        <v>0</v>
      </c>
      <c r="H112">
        <v>3000</v>
      </c>
      <c r="I112">
        <f t="shared" si="30"/>
        <v>39.76165215161744</v>
      </c>
      <c r="J112">
        <f t="shared" si="31"/>
        <v>0</v>
      </c>
      <c r="K112">
        <f t="shared" si="32"/>
        <v>0</v>
      </c>
      <c r="L112">
        <f t="shared" si="33"/>
        <v>39.76165215161744</v>
      </c>
      <c r="M112">
        <f t="shared" si="34"/>
        <v>0</v>
      </c>
    </row>
  </sheetData>
  <mergeCells count="3">
    <mergeCell ref="C40:F40"/>
    <mergeCell ref="C66:F66"/>
    <mergeCell ref="C92:F9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O34" sqref="O34"/>
    </sheetView>
  </sheetViews>
  <sheetFormatPr defaultColWidth="10.8203125" defaultRowHeight="12.4" x14ac:dyDescent="0.3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R209"/>
  <sheetViews>
    <sheetView topLeftCell="A115" workbookViewId="0">
      <selection activeCell="E139" sqref="E139"/>
    </sheetView>
  </sheetViews>
  <sheetFormatPr defaultColWidth="10.8203125" defaultRowHeight="12.4" x14ac:dyDescent="0.3"/>
  <cols>
    <col min="1" max="1" width="17.41015625" customWidth="1"/>
    <col min="5" max="5" width="17.703125" customWidth="1"/>
    <col min="9" max="9" width="16.87890625" customWidth="1"/>
    <col min="13" max="13" width="15.29296875" customWidth="1"/>
    <col min="17" max="17" width="14.1171875" customWidth="1"/>
  </cols>
  <sheetData>
    <row r="3" spans="1:18" ht="12.75" thickBot="1" x14ac:dyDescent="0.35"/>
    <row r="4" spans="1:18" x14ac:dyDescent="0.3">
      <c r="A4" s="23"/>
      <c r="B4" s="24"/>
      <c r="C4" s="46" t="s">
        <v>42</v>
      </c>
      <c r="D4" s="47"/>
      <c r="E4" s="47"/>
      <c r="F4" s="48"/>
      <c r="G4" s="46" t="s">
        <v>235</v>
      </c>
      <c r="H4" s="47"/>
      <c r="I4" s="47"/>
      <c r="J4" s="48"/>
      <c r="K4" s="46" t="s">
        <v>234</v>
      </c>
      <c r="L4" s="47"/>
      <c r="M4" s="47"/>
      <c r="N4" s="48"/>
      <c r="O4" s="46" t="s">
        <v>233</v>
      </c>
      <c r="P4" s="47"/>
      <c r="Q4" s="47"/>
      <c r="R4" s="48"/>
    </row>
    <row r="5" spans="1:18" x14ac:dyDescent="0.3">
      <c r="A5" s="11" t="s">
        <v>0</v>
      </c>
      <c r="B5" s="1" t="s">
        <v>1</v>
      </c>
      <c r="C5" s="11" t="s">
        <v>2</v>
      </c>
      <c r="D5" s="1" t="s">
        <v>3</v>
      </c>
      <c r="E5" s="7" t="s">
        <v>4</v>
      </c>
      <c r="F5" s="15" t="s">
        <v>5</v>
      </c>
      <c r="G5" s="1" t="s">
        <v>2</v>
      </c>
      <c r="H5" s="1" t="s">
        <v>3</v>
      </c>
      <c r="I5" s="7" t="s">
        <v>4</v>
      </c>
      <c r="J5" s="15" t="s">
        <v>5</v>
      </c>
      <c r="K5" s="1" t="s">
        <v>2</v>
      </c>
      <c r="L5" s="1" t="s">
        <v>3</v>
      </c>
      <c r="M5" s="7" t="s">
        <v>4</v>
      </c>
      <c r="N5" s="15" t="s">
        <v>5</v>
      </c>
      <c r="O5" s="1" t="s">
        <v>2</v>
      </c>
      <c r="P5" s="1" t="s">
        <v>3</v>
      </c>
      <c r="Q5" s="7" t="s">
        <v>4</v>
      </c>
      <c r="R5" s="15" t="s">
        <v>5</v>
      </c>
    </row>
    <row r="6" spans="1:18" ht="12.75" thickBot="1" x14ac:dyDescent="0.35">
      <c r="A6" s="13"/>
      <c r="B6" s="2"/>
      <c r="C6" s="13"/>
      <c r="D6" s="2"/>
      <c r="E6" s="44" t="s">
        <v>8</v>
      </c>
      <c r="F6" s="45"/>
      <c r="G6" s="31"/>
      <c r="H6" s="31"/>
      <c r="I6" s="31" t="s">
        <v>9</v>
      </c>
      <c r="J6" s="32"/>
      <c r="K6" s="31"/>
      <c r="L6" s="31"/>
      <c r="M6" s="31" t="s">
        <v>9</v>
      </c>
      <c r="N6" s="32"/>
      <c r="O6" s="31"/>
      <c r="P6" s="31"/>
      <c r="Q6" s="31" t="s">
        <v>9</v>
      </c>
      <c r="R6" s="32"/>
    </row>
    <row r="7" spans="1:18" x14ac:dyDescent="0.3">
      <c r="A7" t="s">
        <v>236</v>
      </c>
      <c r="B7" t="s">
        <v>237</v>
      </c>
      <c r="C7">
        <v>1</v>
      </c>
      <c r="D7">
        <f>C7*10</f>
        <v>10</v>
      </c>
      <c r="E7">
        <v>52.253</v>
      </c>
      <c r="F7">
        <f>(E7/E$7-1)*100</f>
        <v>0</v>
      </c>
      <c r="G7">
        <v>1</v>
      </c>
      <c r="H7">
        <f t="shared" ref="H7:H26" si="0">G7*10</f>
        <v>10</v>
      </c>
      <c r="I7">
        <v>86.424000000000007</v>
      </c>
      <c r="J7">
        <f t="shared" ref="J7:J26" si="1">(I7/I$7-1)*100</f>
        <v>0</v>
      </c>
      <c r="K7">
        <v>1</v>
      </c>
      <c r="L7">
        <f t="shared" ref="L7:L45" si="2">K7*10</f>
        <v>10</v>
      </c>
      <c r="M7">
        <v>182.77799999999999</v>
      </c>
      <c r="N7">
        <f>(M7/M$7-1)*100</f>
        <v>0</v>
      </c>
      <c r="O7">
        <v>1</v>
      </c>
      <c r="P7">
        <f t="shared" ref="P7:P25" si="3">O7*10</f>
        <v>10</v>
      </c>
      <c r="Q7">
        <v>170.90100000000001</v>
      </c>
      <c r="R7">
        <f>(Q7/Q$7-1)*100</f>
        <v>0</v>
      </c>
    </row>
    <row r="8" spans="1:18" x14ac:dyDescent="0.3">
      <c r="C8">
        <v>10</v>
      </c>
      <c r="D8">
        <f t="shared" ref="D8:D24" si="4">C8*10</f>
        <v>100</v>
      </c>
      <c r="E8">
        <v>44.225000000000001</v>
      </c>
      <c r="F8">
        <f t="shared" ref="F8:F24" si="5">(E8/E$7-1)*100</f>
        <v>-15.363711174478023</v>
      </c>
      <c r="G8">
        <v>10</v>
      </c>
      <c r="H8">
        <f t="shared" si="0"/>
        <v>100</v>
      </c>
      <c r="I8">
        <v>83.41</v>
      </c>
      <c r="J8">
        <f t="shared" si="1"/>
        <v>-3.4874571878182103</v>
      </c>
      <c r="K8">
        <v>10</v>
      </c>
      <c r="L8">
        <f t="shared" si="2"/>
        <v>100</v>
      </c>
      <c r="M8">
        <v>170.55500000000001</v>
      </c>
      <c r="N8">
        <f t="shared" ref="N8:N27" si="6">(M8/M$7-1)*100</f>
        <v>-6.6873474925866265</v>
      </c>
      <c r="O8">
        <v>10</v>
      </c>
      <c r="P8">
        <f t="shared" si="3"/>
        <v>100</v>
      </c>
      <c r="Q8">
        <v>149.38399999999999</v>
      </c>
      <c r="R8">
        <f t="shared" ref="R8:R25" si="7">(Q8/Q$7-1)*100</f>
        <v>-12.590330074136503</v>
      </c>
    </row>
    <row r="9" spans="1:18" x14ac:dyDescent="0.3">
      <c r="C9">
        <v>20</v>
      </c>
      <c r="D9">
        <f t="shared" si="4"/>
        <v>200</v>
      </c>
      <c r="E9">
        <v>43.628</v>
      </c>
      <c r="F9">
        <f t="shared" si="5"/>
        <v>-16.506229307408184</v>
      </c>
      <c r="G9">
        <v>20</v>
      </c>
      <c r="H9">
        <f t="shared" si="0"/>
        <v>200</v>
      </c>
      <c r="I9">
        <v>80.445999999999998</v>
      </c>
      <c r="J9">
        <f t="shared" si="1"/>
        <v>-6.9170600759048462</v>
      </c>
      <c r="K9">
        <v>20</v>
      </c>
      <c r="L9">
        <f t="shared" si="2"/>
        <v>200</v>
      </c>
      <c r="M9">
        <v>181.733</v>
      </c>
      <c r="N9">
        <f t="shared" si="6"/>
        <v>-0.57173182768166519</v>
      </c>
      <c r="O9">
        <v>20</v>
      </c>
      <c r="P9">
        <f t="shared" si="3"/>
        <v>200</v>
      </c>
      <c r="Q9">
        <v>205.017</v>
      </c>
      <c r="R9">
        <f t="shared" si="7"/>
        <v>19.962434391840887</v>
      </c>
    </row>
    <row r="10" spans="1:18" x14ac:dyDescent="0.3">
      <c r="C10">
        <v>30</v>
      </c>
      <c r="D10">
        <f t="shared" si="4"/>
        <v>300</v>
      </c>
      <c r="E10">
        <v>48.744</v>
      </c>
      <c r="F10">
        <f t="shared" si="5"/>
        <v>-6.7154039002545352</v>
      </c>
      <c r="G10">
        <v>30</v>
      </c>
      <c r="H10">
        <f t="shared" si="0"/>
        <v>300</v>
      </c>
      <c r="I10">
        <v>81.418999999999997</v>
      </c>
      <c r="J10">
        <f t="shared" si="1"/>
        <v>-5.7912154031287688</v>
      </c>
      <c r="K10">
        <v>30</v>
      </c>
      <c r="L10">
        <f t="shared" si="2"/>
        <v>300</v>
      </c>
      <c r="M10">
        <v>165</v>
      </c>
      <c r="N10">
        <f t="shared" si="6"/>
        <v>-9.7265535239470786</v>
      </c>
      <c r="O10">
        <v>30</v>
      </c>
      <c r="P10">
        <f t="shared" si="3"/>
        <v>300</v>
      </c>
      <c r="Q10">
        <v>289.77999999999997</v>
      </c>
      <c r="R10">
        <f t="shared" si="7"/>
        <v>69.560154709451652</v>
      </c>
    </row>
    <row r="11" spans="1:18" x14ac:dyDescent="0.3">
      <c r="C11">
        <v>40</v>
      </c>
      <c r="D11">
        <f t="shared" si="4"/>
        <v>400</v>
      </c>
      <c r="E11">
        <v>46.398000000000003</v>
      </c>
      <c r="F11">
        <f t="shared" si="5"/>
        <v>-11.205098271869552</v>
      </c>
      <c r="G11">
        <v>40</v>
      </c>
      <c r="H11">
        <f t="shared" si="0"/>
        <v>400</v>
      </c>
      <c r="I11">
        <v>81.418999999999997</v>
      </c>
      <c r="J11">
        <f t="shared" si="1"/>
        <v>-5.7912154031287688</v>
      </c>
      <c r="K11">
        <v>40</v>
      </c>
      <c r="L11">
        <f t="shared" si="2"/>
        <v>400</v>
      </c>
      <c r="M11">
        <v>168.73699999999999</v>
      </c>
      <c r="N11">
        <f t="shared" si="6"/>
        <v>-7.6819967392136927</v>
      </c>
      <c r="O11">
        <v>40</v>
      </c>
      <c r="P11">
        <f t="shared" si="3"/>
        <v>400</v>
      </c>
      <c r="Q11">
        <v>323.91800000000001</v>
      </c>
      <c r="R11">
        <f t="shared" si="7"/>
        <v>89.535462051129016</v>
      </c>
    </row>
    <row r="12" spans="1:18" x14ac:dyDescent="0.3">
      <c r="C12">
        <v>50</v>
      </c>
      <c r="D12">
        <f t="shared" si="4"/>
        <v>500</v>
      </c>
      <c r="E12">
        <v>49.279000000000003</v>
      </c>
      <c r="F12">
        <f t="shared" si="5"/>
        <v>-5.6915392417660193</v>
      </c>
      <c r="G12">
        <v>50</v>
      </c>
      <c r="H12">
        <f t="shared" si="0"/>
        <v>500</v>
      </c>
      <c r="I12">
        <v>76.429000000000002</v>
      </c>
      <c r="J12">
        <f t="shared" si="1"/>
        <v>-11.565074516338058</v>
      </c>
      <c r="K12">
        <v>50</v>
      </c>
      <c r="L12">
        <f t="shared" si="2"/>
        <v>500</v>
      </c>
      <c r="M12">
        <v>167.64400000000001</v>
      </c>
      <c r="N12">
        <f t="shared" si="6"/>
        <v>-8.2799899331429287</v>
      </c>
      <c r="O12">
        <v>50</v>
      </c>
      <c r="P12">
        <f t="shared" si="3"/>
        <v>500</v>
      </c>
      <c r="Q12">
        <v>463.33100000000002</v>
      </c>
      <c r="R12">
        <f t="shared" si="7"/>
        <v>171.11076003066103</v>
      </c>
    </row>
    <row r="13" spans="1:18" x14ac:dyDescent="0.3">
      <c r="C13">
        <v>60</v>
      </c>
      <c r="D13">
        <f t="shared" si="4"/>
        <v>600</v>
      </c>
      <c r="E13">
        <v>52.253</v>
      </c>
      <c r="F13">
        <f t="shared" si="5"/>
        <v>0</v>
      </c>
      <c r="G13">
        <v>60</v>
      </c>
      <c r="H13">
        <f t="shared" si="0"/>
        <v>600</v>
      </c>
      <c r="I13">
        <v>80.445999999999998</v>
      </c>
      <c r="J13">
        <f t="shared" si="1"/>
        <v>-6.9170600759048462</v>
      </c>
      <c r="K13">
        <v>60</v>
      </c>
      <c r="L13">
        <f t="shared" si="2"/>
        <v>600</v>
      </c>
      <c r="M13">
        <v>172.16399999999999</v>
      </c>
      <c r="N13">
        <f t="shared" si="6"/>
        <v>-5.8070446114959147</v>
      </c>
      <c r="O13">
        <v>60</v>
      </c>
      <c r="P13">
        <f t="shared" si="3"/>
        <v>600</v>
      </c>
      <c r="Q13">
        <v>514.49199999999996</v>
      </c>
      <c r="R13">
        <f t="shared" si="7"/>
        <v>201.04680487533716</v>
      </c>
    </row>
    <row r="14" spans="1:18" x14ac:dyDescent="0.3">
      <c r="C14">
        <v>80</v>
      </c>
      <c r="D14">
        <f t="shared" si="4"/>
        <v>800</v>
      </c>
      <c r="E14">
        <v>44.225000000000001</v>
      </c>
      <c r="F14">
        <f t="shared" si="5"/>
        <v>-15.363711174478023</v>
      </c>
      <c r="G14">
        <v>80</v>
      </c>
      <c r="H14">
        <f t="shared" si="0"/>
        <v>800</v>
      </c>
      <c r="I14">
        <v>76.429000000000002</v>
      </c>
      <c r="J14">
        <f t="shared" si="1"/>
        <v>-11.565074516338058</v>
      </c>
      <c r="K14">
        <v>80</v>
      </c>
      <c r="L14">
        <f t="shared" si="2"/>
        <v>800</v>
      </c>
      <c r="M14">
        <v>154.26900000000001</v>
      </c>
      <c r="N14">
        <f t="shared" si="6"/>
        <v>-15.597610215671464</v>
      </c>
      <c r="O14">
        <v>80</v>
      </c>
      <c r="P14">
        <f t="shared" si="3"/>
        <v>800</v>
      </c>
      <c r="Q14">
        <v>564.76099999999997</v>
      </c>
      <c r="R14" s="4">
        <f t="shared" si="7"/>
        <v>230.4609101175534</v>
      </c>
    </row>
    <row r="15" spans="1:18" x14ac:dyDescent="0.3">
      <c r="C15">
        <v>100</v>
      </c>
      <c r="D15">
        <f t="shared" si="4"/>
        <v>1000</v>
      </c>
      <c r="E15">
        <v>64.507000000000005</v>
      </c>
      <c r="F15" s="4">
        <f t="shared" si="5"/>
        <v>23.451285093678841</v>
      </c>
      <c r="G15">
        <v>100</v>
      </c>
      <c r="H15">
        <f t="shared" si="0"/>
        <v>1000</v>
      </c>
      <c r="I15">
        <v>74.603999999999999</v>
      </c>
      <c r="J15">
        <f t="shared" si="1"/>
        <v>-13.676756456539863</v>
      </c>
      <c r="K15">
        <v>100</v>
      </c>
      <c r="L15">
        <f t="shared" si="2"/>
        <v>1000</v>
      </c>
      <c r="M15">
        <v>149.25200000000001</v>
      </c>
      <c r="N15">
        <f t="shared" si="6"/>
        <v>-18.342470100340293</v>
      </c>
      <c r="O15">
        <v>100</v>
      </c>
      <c r="P15">
        <f t="shared" si="3"/>
        <v>1000</v>
      </c>
      <c r="Q15">
        <v>551.53200000000004</v>
      </c>
      <c r="R15">
        <f t="shared" si="7"/>
        <v>222.72017132725966</v>
      </c>
    </row>
    <row r="16" spans="1:18" x14ac:dyDescent="0.3">
      <c r="C16">
        <v>120</v>
      </c>
      <c r="D16">
        <f t="shared" si="4"/>
        <v>1200</v>
      </c>
      <c r="E16">
        <v>46.398000000000003</v>
      </c>
      <c r="F16">
        <f t="shared" si="5"/>
        <v>-11.205098271869552</v>
      </c>
      <c r="G16">
        <v>120</v>
      </c>
      <c r="H16">
        <f t="shared" si="0"/>
        <v>1200</v>
      </c>
      <c r="I16">
        <v>77.790999999999997</v>
      </c>
      <c r="J16">
        <f t="shared" si="1"/>
        <v>-9.9891233916504785</v>
      </c>
      <c r="K16">
        <v>120</v>
      </c>
      <c r="L16">
        <f t="shared" si="2"/>
        <v>1200</v>
      </c>
      <c r="M16">
        <v>112.374</v>
      </c>
      <c r="N16">
        <f t="shared" si="6"/>
        <v>-38.518858943636545</v>
      </c>
      <c r="O16">
        <v>120</v>
      </c>
      <c r="P16">
        <f t="shared" si="3"/>
        <v>1200</v>
      </c>
      <c r="Q16">
        <v>528.15200000000004</v>
      </c>
      <c r="R16">
        <f t="shared" si="7"/>
        <v>209.03973645560882</v>
      </c>
    </row>
    <row r="17" spans="1:18" x14ac:dyDescent="0.3">
      <c r="C17">
        <v>140</v>
      </c>
      <c r="D17">
        <f t="shared" si="4"/>
        <v>1400</v>
      </c>
      <c r="E17">
        <v>42.252000000000002</v>
      </c>
      <c r="F17">
        <f t="shared" si="5"/>
        <v>-19.13957093372629</v>
      </c>
      <c r="G17">
        <v>140</v>
      </c>
      <c r="H17">
        <f t="shared" si="0"/>
        <v>1400</v>
      </c>
      <c r="I17">
        <v>73.361999999999995</v>
      </c>
      <c r="J17">
        <f t="shared" si="1"/>
        <v>-15.113857261871711</v>
      </c>
      <c r="K17">
        <v>140</v>
      </c>
      <c r="L17">
        <f t="shared" si="2"/>
        <v>1400</v>
      </c>
      <c r="M17">
        <v>87.256</v>
      </c>
      <c r="N17">
        <f t="shared" si="6"/>
        <v>-52.261213056275913</v>
      </c>
      <c r="O17">
        <v>140</v>
      </c>
      <c r="P17">
        <f t="shared" si="3"/>
        <v>1400</v>
      </c>
      <c r="Q17">
        <v>494.50900000000001</v>
      </c>
      <c r="R17">
        <f t="shared" si="7"/>
        <v>189.3540704852517</v>
      </c>
    </row>
    <row r="18" spans="1:18" x14ac:dyDescent="0.3">
      <c r="C18">
        <v>160</v>
      </c>
      <c r="D18">
        <f t="shared" si="4"/>
        <v>1600</v>
      </c>
      <c r="E18">
        <v>41.31</v>
      </c>
      <c r="F18">
        <f t="shared" si="5"/>
        <v>-20.942338238952786</v>
      </c>
      <c r="G18">
        <v>160</v>
      </c>
      <c r="H18">
        <f t="shared" si="0"/>
        <v>1600</v>
      </c>
      <c r="I18">
        <v>84.504000000000005</v>
      </c>
      <c r="J18">
        <f t="shared" si="1"/>
        <v>-2.2216051096917488</v>
      </c>
      <c r="K18">
        <v>160</v>
      </c>
      <c r="L18">
        <f t="shared" si="2"/>
        <v>1600</v>
      </c>
      <c r="M18">
        <v>109.235</v>
      </c>
      <c r="N18">
        <f t="shared" si="6"/>
        <v>-40.236242873868846</v>
      </c>
      <c r="O18">
        <v>160</v>
      </c>
      <c r="P18">
        <f t="shared" si="3"/>
        <v>1600</v>
      </c>
      <c r="Q18">
        <v>468.83699999999999</v>
      </c>
      <c r="R18">
        <f t="shared" si="7"/>
        <v>174.33250829427561</v>
      </c>
    </row>
    <row r="19" spans="1:18" x14ac:dyDescent="0.3">
      <c r="C19">
        <v>180</v>
      </c>
      <c r="D19">
        <f t="shared" si="4"/>
        <v>1800</v>
      </c>
      <c r="E19">
        <v>39.19</v>
      </c>
      <c r="F19">
        <f t="shared" si="5"/>
        <v>-24.999521558570802</v>
      </c>
      <c r="G19">
        <v>180</v>
      </c>
      <c r="H19">
        <f t="shared" si="0"/>
        <v>1800</v>
      </c>
      <c r="I19">
        <v>74.603999999999999</v>
      </c>
      <c r="J19">
        <f t="shared" si="1"/>
        <v>-13.676756456539863</v>
      </c>
      <c r="K19">
        <v>180</v>
      </c>
      <c r="L19">
        <f t="shared" si="2"/>
        <v>1800</v>
      </c>
      <c r="M19">
        <v>119.562</v>
      </c>
      <c r="N19">
        <f t="shared" si="6"/>
        <v>-34.58621934806159</v>
      </c>
      <c r="O19">
        <v>180</v>
      </c>
      <c r="P19">
        <f t="shared" si="3"/>
        <v>1800</v>
      </c>
      <c r="Q19">
        <v>346.09500000000003</v>
      </c>
      <c r="R19">
        <f t="shared" si="7"/>
        <v>102.51198062035915</v>
      </c>
    </row>
    <row r="20" spans="1:18" x14ac:dyDescent="0.3">
      <c r="C20">
        <v>200</v>
      </c>
      <c r="D20">
        <f t="shared" si="4"/>
        <v>2000</v>
      </c>
      <c r="E20">
        <v>38.514000000000003</v>
      </c>
      <c r="F20">
        <f t="shared" si="5"/>
        <v>-26.293227183128231</v>
      </c>
      <c r="G20">
        <v>200</v>
      </c>
      <c r="H20">
        <f t="shared" si="0"/>
        <v>2000</v>
      </c>
      <c r="I20">
        <v>76.429000000000002</v>
      </c>
      <c r="J20">
        <f t="shared" si="1"/>
        <v>-11.565074516338058</v>
      </c>
      <c r="K20">
        <v>200</v>
      </c>
      <c r="L20">
        <f t="shared" si="2"/>
        <v>2000</v>
      </c>
      <c r="M20">
        <v>126.80800000000001</v>
      </c>
      <c r="N20">
        <f t="shared" si="6"/>
        <v>-30.621847268270798</v>
      </c>
      <c r="O20">
        <v>200</v>
      </c>
      <c r="P20">
        <f t="shared" si="3"/>
        <v>2000</v>
      </c>
      <c r="Q20">
        <v>340.82100000000003</v>
      </c>
      <c r="R20">
        <f t="shared" si="7"/>
        <v>99.4259834641108</v>
      </c>
    </row>
    <row r="21" spans="1:18" x14ac:dyDescent="0.3">
      <c r="C21">
        <v>220</v>
      </c>
      <c r="D21">
        <f t="shared" si="4"/>
        <v>2200</v>
      </c>
      <c r="E21">
        <v>43.628</v>
      </c>
      <c r="F21">
        <f t="shared" si="5"/>
        <v>-16.506229307408184</v>
      </c>
      <c r="G21">
        <v>220</v>
      </c>
      <c r="H21">
        <f t="shared" si="0"/>
        <v>2200</v>
      </c>
      <c r="I21">
        <v>81.418999999999997</v>
      </c>
      <c r="J21">
        <f t="shared" si="1"/>
        <v>-5.7912154031287688</v>
      </c>
      <c r="K21">
        <v>220</v>
      </c>
      <c r="L21">
        <f t="shared" si="2"/>
        <v>2200</v>
      </c>
      <c r="M21">
        <v>130.482</v>
      </c>
      <c r="N21">
        <f t="shared" si="6"/>
        <v>-28.611758526737351</v>
      </c>
      <c r="O21">
        <v>220</v>
      </c>
      <c r="P21">
        <f t="shared" si="3"/>
        <v>2200</v>
      </c>
      <c r="Q21">
        <v>271.99799999999999</v>
      </c>
      <c r="R21">
        <f t="shared" si="7"/>
        <v>59.155300437095136</v>
      </c>
    </row>
    <row r="22" spans="1:18" x14ac:dyDescent="0.3">
      <c r="C22">
        <v>240</v>
      </c>
      <c r="D22">
        <f t="shared" si="4"/>
        <v>2400</v>
      </c>
      <c r="E22">
        <v>36.231000000000002</v>
      </c>
      <c r="F22">
        <f t="shared" si="5"/>
        <v>-30.662354314584807</v>
      </c>
      <c r="G22">
        <v>240</v>
      </c>
      <c r="H22">
        <f t="shared" si="0"/>
        <v>2400</v>
      </c>
      <c r="I22">
        <v>75.391999999999996</v>
      </c>
      <c r="J22">
        <f t="shared" si="1"/>
        <v>-12.764972692770538</v>
      </c>
      <c r="K22">
        <v>240</v>
      </c>
      <c r="L22">
        <f t="shared" si="2"/>
        <v>2400</v>
      </c>
      <c r="M22">
        <v>130.482</v>
      </c>
      <c r="N22">
        <f t="shared" si="6"/>
        <v>-28.611758526737351</v>
      </c>
      <c r="O22">
        <v>240</v>
      </c>
      <c r="P22">
        <f t="shared" si="3"/>
        <v>2400</v>
      </c>
      <c r="Q22">
        <v>290.41300000000001</v>
      </c>
      <c r="R22">
        <f t="shared" si="7"/>
        <v>69.930544584291482</v>
      </c>
    </row>
    <row r="23" spans="1:18" x14ac:dyDescent="0.3">
      <c r="C23">
        <v>260</v>
      </c>
      <c r="D23">
        <f t="shared" si="4"/>
        <v>2600</v>
      </c>
      <c r="E23">
        <v>39.19</v>
      </c>
      <c r="F23">
        <f t="shared" si="5"/>
        <v>-24.999521558570802</v>
      </c>
      <c r="G23">
        <v>260</v>
      </c>
      <c r="H23">
        <f t="shared" si="0"/>
        <v>2600</v>
      </c>
      <c r="I23">
        <v>84.504000000000005</v>
      </c>
      <c r="J23">
        <f t="shared" si="1"/>
        <v>-2.2216051096917488</v>
      </c>
      <c r="K23">
        <v>260</v>
      </c>
      <c r="L23">
        <f t="shared" si="2"/>
        <v>2600</v>
      </c>
      <c r="M23">
        <v>116.84099999999999</v>
      </c>
      <c r="N23">
        <f t="shared" si="6"/>
        <v>-36.074910547221215</v>
      </c>
      <c r="O23">
        <v>260</v>
      </c>
      <c r="P23">
        <f t="shared" si="3"/>
        <v>2600</v>
      </c>
      <c r="Q23">
        <v>229.745</v>
      </c>
      <c r="R23">
        <f t="shared" si="7"/>
        <v>34.43163000801632</v>
      </c>
    </row>
    <row r="24" spans="1:18" x14ac:dyDescent="0.3">
      <c r="C24">
        <v>280</v>
      </c>
      <c r="D24">
        <f t="shared" si="4"/>
        <v>2800</v>
      </c>
      <c r="E24">
        <v>38.514000000000003</v>
      </c>
      <c r="F24">
        <f t="shared" si="5"/>
        <v>-26.293227183128231</v>
      </c>
      <c r="G24">
        <v>280</v>
      </c>
      <c r="H24">
        <f t="shared" si="0"/>
        <v>2800</v>
      </c>
      <c r="I24">
        <v>75.391999999999996</v>
      </c>
      <c r="J24">
        <f t="shared" si="1"/>
        <v>-12.764972692770538</v>
      </c>
      <c r="K24">
        <v>280</v>
      </c>
      <c r="L24">
        <f t="shared" si="2"/>
        <v>2800</v>
      </c>
      <c r="M24">
        <v>102.477</v>
      </c>
      <c r="N24">
        <f t="shared" si="6"/>
        <v>-43.933624396809236</v>
      </c>
      <c r="O24">
        <v>280</v>
      </c>
      <c r="P24">
        <f t="shared" si="3"/>
        <v>2800</v>
      </c>
      <c r="Q24">
        <v>181.155</v>
      </c>
      <c r="R24">
        <f t="shared" si="7"/>
        <v>5.9999648919549786</v>
      </c>
    </row>
    <row r="25" spans="1:18" x14ac:dyDescent="0.3">
      <c r="G25">
        <v>300</v>
      </c>
      <c r="H25">
        <f t="shared" si="0"/>
        <v>3000</v>
      </c>
      <c r="I25">
        <v>78.379000000000005</v>
      </c>
      <c r="J25">
        <f t="shared" si="1"/>
        <v>-9.3087568268073735</v>
      </c>
      <c r="K25">
        <v>300</v>
      </c>
      <c r="L25">
        <f t="shared" si="2"/>
        <v>3000</v>
      </c>
      <c r="M25">
        <v>87.256</v>
      </c>
      <c r="N25">
        <f t="shared" si="6"/>
        <v>-52.261213056275913</v>
      </c>
      <c r="O25">
        <v>300</v>
      </c>
      <c r="P25">
        <f t="shared" si="3"/>
        <v>3000</v>
      </c>
      <c r="Q25">
        <v>173.19</v>
      </c>
      <c r="R25">
        <f t="shared" si="7"/>
        <v>1.3393719170747831</v>
      </c>
    </row>
    <row r="26" spans="1:18" x14ac:dyDescent="0.3">
      <c r="G26">
        <v>320</v>
      </c>
      <c r="H26">
        <f t="shared" si="0"/>
        <v>3200</v>
      </c>
      <c r="I26">
        <v>80.445999999999998</v>
      </c>
      <c r="J26">
        <f t="shared" si="1"/>
        <v>-6.9170600759048462</v>
      </c>
      <c r="K26">
        <v>320</v>
      </c>
      <c r="L26">
        <f t="shared" si="2"/>
        <v>3200</v>
      </c>
      <c r="M26">
        <v>79.707999999999998</v>
      </c>
      <c r="N26">
        <f t="shared" si="6"/>
        <v>-56.390812898707722</v>
      </c>
    </row>
    <row r="27" spans="1:18" x14ac:dyDescent="0.3">
      <c r="K27">
        <v>340</v>
      </c>
      <c r="L27">
        <f t="shared" si="2"/>
        <v>3400</v>
      </c>
      <c r="M27">
        <v>72.552000000000007</v>
      </c>
      <c r="N27">
        <f t="shared" si="6"/>
        <v>-60.305944916784291</v>
      </c>
    </row>
    <row r="28" spans="1:18" x14ac:dyDescent="0.3">
      <c r="A28" t="s">
        <v>236</v>
      </c>
      <c r="B28" t="s">
        <v>238</v>
      </c>
      <c r="C28">
        <v>1</v>
      </c>
      <c r="D28">
        <f t="shared" ref="D28:D45" si="8">C28*10</f>
        <v>10</v>
      </c>
      <c r="E28">
        <v>50.853000000000002</v>
      </c>
      <c r="F28">
        <f t="shared" ref="F28:F45" si="9">(E28/E$28-1)*100</f>
        <v>0</v>
      </c>
      <c r="G28">
        <v>1</v>
      </c>
      <c r="H28">
        <f t="shared" ref="H28:H45" si="10">G28*10</f>
        <v>10</v>
      </c>
      <c r="I28">
        <v>24.207000000000001</v>
      </c>
      <c r="J28">
        <f t="shared" ref="J28:J45" si="11">(I28/I$28-1)*100</f>
        <v>0</v>
      </c>
      <c r="K28">
        <v>1</v>
      </c>
      <c r="L28">
        <f t="shared" si="2"/>
        <v>10</v>
      </c>
      <c r="M28">
        <v>175.11199999999999</v>
      </c>
      <c r="N28">
        <f>(M28/M$28-1)*100</f>
        <v>0</v>
      </c>
      <c r="O28">
        <v>1</v>
      </c>
      <c r="P28">
        <f t="shared" ref="P28:P45" si="12">O28*10</f>
        <v>10</v>
      </c>
      <c r="Q28">
        <v>238.38200000000001</v>
      </c>
      <c r="R28">
        <f>(Q28/Q$28-1)*100</f>
        <v>0</v>
      </c>
    </row>
    <row r="29" spans="1:18" x14ac:dyDescent="0.3">
      <c r="C29">
        <v>10</v>
      </c>
      <c r="D29">
        <f t="shared" si="8"/>
        <v>100</v>
      </c>
      <c r="E29">
        <v>50.722999999999999</v>
      </c>
      <c r="F29">
        <f t="shared" si="9"/>
        <v>-0.2556388020372502</v>
      </c>
      <c r="G29">
        <v>10</v>
      </c>
      <c r="H29">
        <f t="shared" si="10"/>
        <v>100</v>
      </c>
      <c r="I29">
        <v>25.806999999999999</v>
      </c>
      <c r="J29">
        <f t="shared" si="11"/>
        <v>6.6096583632833328</v>
      </c>
      <c r="K29">
        <v>10</v>
      </c>
      <c r="L29">
        <f t="shared" si="2"/>
        <v>100</v>
      </c>
      <c r="M29">
        <v>152.72999999999999</v>
      </c>
      <c r="N29">
        <f t="shared" ref="N29:N47" si="13">(M29/M$28-1)*100</f>
        <v>-12.781534103887804</v>
      </c>
      <c r="O29">
        <v>10</v>
      </c>
      <c r="P29">
        <f t="shared" si="12"/>
        <v>100</v>
      </c>
      <c r="Q29">
        <v>259.07</v>
      </c>
      <c r="R29">
        <f t="shared" ref="R29:R46" si="14">(Q29/Q$28-1)*100</f>
        <v>8.6785076054400001</v>
      </c>
    </row>
    <row r="30" spans="1:18" x14ac:dyDescent="0.3">
      <c r="C30">
        <v>20</v>
      </c>
      <c r="D30">
        <f t="shared" si="8"/>
        <v>200</v>
      </c>
      <c r="E30">
        <v>47.1</v>
      </c>
      <c r="F30">
        <f t="shared" si="9"/>
        <v>-7.3800955695829114</v>
      </c>
      <c r="G30">
        <v>20</v>
      </c>
      <c r="H30">
        <f t="shared" si="10"/>
        <v>200</v>
      </c>
      <c r="I30">
        <v>24.331</v>
      </c>
      <c r="J30">
        <f t="shared" si="11"/>
        <v>0.51224852315445712</v>
      </c>
      <c r="K30">
        <v>20</v>
      </c>
      <c r="L30">
        <f t="shared" si="2"/>
        <v>200</v>
      </c>
      <c r="M30">
        <v>152.34200000000001</v>
      </c>
      <c r="N30">
        <f t="shared" si="13"/>
        <v>-13.003106583215306</v>
      </c>
      <c r="O30">
        <v>20</v>
      </c>
      <c r="P30">
        <f t="shared" si="12"/>
        <v>200</v>
      </c>
      <c r="Q30">
        <v>323.45100000000002</v>
      </c>
      <c r="R30">
        <f t="shared" si="14"/>
        <v>35.685999781862733</v>
      </c>
    </row>
    <row r="31" spans="1:18" x14ac:dyDescent="0.3">
      <c r="C31">
        <v>30</v>
      </c>
      <c r="D31">
        <f t="shared" si="8"/>
        <v>300</v>
      </c>
      <c r="E31">
        <v>43.628</v>
      </c>
      <c r="F31">
        <f t="shared" si="9"/>
        <v>-14.207618036300717</v>
      </c>
      <c r="G31">
        <v>30</v>
      </c>
      <c r="H31">
        <f t="shared" si="10"/>
        <v>300</v>
      </c>
      <c r="I31">
        <v>25.08</v>
      </c>
      <c r="J31">
        <f t="shared" si="11"/>
        <v>3.6063948444664762</v>
      </c>
      <c r="K31">
        <v>30</v>
      </c>
      <c r="L31">
        <f t="shared" si="2"/>
        <v>300</v>
      </c>
      <c r="M31">
        <v>152.34200000000001</v>
      </c>
      <c r="N31">
        <f t="shared" si="13"/>
        <v>-13.003106583215306</v>
      </c>
      <c r="O31">
        <v>30</v>
      </c>
      <c r="P31">
        <f t="shared" si="12"/>
        <v>300</v>
      </c>
      <c r="Q31">
        <v>334.46499999999997</v>
      </c>
      <c r="R31" s="4">
        <f t="shared" si="14"/>
        <v>40.306315074124718</v>
      </c>
    </row>
    <row r="32" spans="1:18" x14ac:dyDescent="0.3">
      <c r="C32">
        <v>40</v>
      </c>
      <c r="D32">
        <f t="shared" si="8"/>
        <v>400</v>
      </c>
      <c r="E32">
        <v>32.607999999999997</v>
      </c>
      <c r="F32">
        <f t="shared" si="9"/>
        <v>-35.8779226397656</v>
      </c>
      <c r="G32">
        <v>40</v>
      </c>
      <c r="H32">
        <f t="shared" si="10"/>
        <v>400</v>
      </c>
      <c r="I32">
        <v>25</v>
      </c>
      <c r="J32">
        <f t="shared" si="11"/>
        <v>3.2759119263022995</v>
      </c>
      <c r="K32">
        <v>40</v>
      </c>
      <c r="L32">
        <f t="shared" si="2"/>
        <v>400</v>
      </c>
      <c r="M32">
        <v>157.17699999999999</v>
      </c>
      <c r="N32">
        <f t="shared" si="13"/>
        <v>-10.242016537987119</v>
      </c>
      <c r="O32">
        <v>40</v>
      </c>
      <c r="P32">
        <f t="shared" si="12"/>
        <v>400</v>
      </c>
      <c r="Q32">
        <v>321.06799999999998</v>
      </c>
      <c r="R32">
        <f t="shared" si="14"/>
        <v>34.686343767566342</v>
      </c>
    </row>
    <row r="33" spans="1:18" x14ac:dyDescent="0.3">
      <c r="C33">
        <v>50</v>
      </c>
      <c r="D33">
        <f t="shared" si="8"/>
        <v>500</v>
      </c>
      <c r="E33">
        <v>43.476999999999997</v>
      </c>
      <c r="F33">
        <f t="shared" si="9"/>
        <v>-14.504552337128596</v>
      </c>
      <c r="G33">
        <v>50</v>
      </c>
      <c r="H33">
        <f t="shared" si="10"/>
        <v>500</v>
      </c>
      <c r="I33">
        <v>27.459</v>
      </c>
      <c r="J33">
        <f t="shared" si="11"/>
        <v>13.434130623373397</v>
      </c>
      <c r="K33">
        <v>50</v>
      </c>
      <c r="L33">
        <f t="shared" si="2"/>
        <v>500</v>
      </c>
      <c r="M33">
        <v>119.17700000000001</v>
      </c>
      <c r="N33">
        <f t="shared" si="13"/>
        <v>-31.942413997898477</v>
      </c>
      <c r="O33">
        <v>50</v>
      </c>
      <c r="P33">
        <f t="shared" si="12"/>
        <v>500</v>
      </c>
      <c r="Q33">
        <v>265.971</v>
      </c>
      <c r="R33">
        <f t="shared" si="14"/>
        <v>11.573440947722569</v>
      </c>
    </row>
    <row r="34" spans="1:18" x14ac:dyDescent="0.3">
      <c r="C34">
        <v>60</v>
      </c>
      <c r="D34">
        <f t="shared" si="8"/>
        <v>600</v>
      </c>
      <c r="E34">
        <v>32.607999999999997</v>
      </c>
      <c r="F34">
        <f t="shared" si="9"/>
        <v>-35.8779226397656</v>
      </c>
      <c r="G34">
        <v>60</v>
      </c>
      <c r="H34">
        <f t="shared" si="10"/>
        <v>600</v>
      </c>
      <c r="I34">
        <v>25.297999999999998</v>
      </c>
      <c r="J34">
        <f t="shared" si="11"/>
        <v>4.5069607964638214</v>
      </c>
      <c r="K34">
        <v>60</v>
      </c>
      <c r="L34">
        <f t="shared" si="2"/>
        <v>600</v>
      </c>
      <c r="M34">
        <v>126.54900000000001</v>
      </c>
      <c r="N34">
        <f t="shared" si="13"/>
        <v>-27.732536890675675</v>
      </c>
      <c r="O34">
        <v>60</v>
      </c>
      <c r="P34">
        <f t="shared" si="12"/>
        <v>600</v>
      </c>
      <c r="Q34">
        <v>233.345</v>
      </c>
      <c r="R34">
        <f t="shared" si="14"/>
        <v>-2.1129951086910959</v>
      </c>
    </row>
    <row r="35" spans="1:18" x14ac:dyDescent="0.3">
      <c r="C35">
        <v>80</v>
      </c>
      <c r="D35">
        <f t="shared" si="8"/>
        <v>800</v>
      </c>
      <c r="E35">
        <v>36.411999999999999</v>
      </c>
      <c r="F35">
        <f t="shared" si="9"/>
        <v>-28.39753800169116</v>
      </c>
      <c r="G35">
        <v>80</v>
      </c>
      <c r="H35">
        <f t="shared" si="10"/>
        <v>800</v>
      </c>
      <c r="I35">
        <v>26.925999999999998</v>
      </c>
      <c r="J35">
        <f t="shared" si="11"/>
        <v>11.232288181104622</v>
      </c>
      <c r="K35">
        <v>80</v>
      </c>
      <c r="L35">
        <f t="shared" si="2"/>
        <v>800</v>
      </c>
      <c r="M35">
        <v>115.14400000000001</v>
      </c>
      <c r="N35">
        <f t="shared" si="13"/>
        <v>-34.245511444104338</v>
      </c>
      <c r="O35">
        <v>80</v>
      </c>
      <c r="P35">
        <f t="shared" si="12"/>
        <v>800</v>
      </c>
      <c r="Q35">
        <v>226.17500000000001</v>
      </c>
      <c r="R35">
        <f t="shared" si="14"/>
        <v>-5.1207725415509557</v>
      </c>
    </row>
    <row r="36" spans="1:18" x14ac:dyDescent="0.3">
      <c r="C36">
        <v>100</v>
      </c>
      <c r="D36">
        <f t="shared" si="8"/>
        <v>1000</v>
      </c>
      <c r="E36">
        <v>28.984999999999999</v>
      </c>
      <c r="F36">
        <f t="shared" si="9"/>
        <v>-43.002379407311274</v>
      </c>
      <c r="G36">
        <v>100</v>
      </c>
      <c r="H36">
        <f t="shared" si="10"/>
        <v>1000</v>
      </c>
      <c r="I36">
        <v>29.068999999999999</v>
      </c>
      <c r="J36">
        <f t="shared" si="11"/>
        <v>20.08509935142726</v>
      </c>
      <c r="K36">
        <v>100</v>
      </c>
      <c r="L36">
        <f t="shared" si="2"/>
        <v>1000</v>
      </c>
      <c r="M36">
        <v>100.667</v>
      </c>
      <c r="N36">
        <f t="shared" si="13"/>
        <v>-42.512791813239524</v>
      </c>
      <c r="O36">
        <v>100</v>
      </c>
      <c r="P36">
        <f t="shared" si="12"/>
        <v>1000</v>
      </c>
      <c r="Q36">
        <v>231.226</v>
      </c>
      <c r="R36">
        <f t="shared" si="14"/>
        <v>-3.0019045062127159</v>
      </c>
    </row>
    <row r="37" spans="1:18" x14ac:dyDescent="0.3">
      <c r="C37">
        <v>120</v>
      </c>
      <c r="D37">
        <f t="shared" si="8"/>
        <v>1200</v>
      </c>
      <c r="E37">
        <v>36.948</v>
      </c>
      <c r="F37">
        <f t="shared" si="9"/>
        <v>-27.343519556368356</v>
      </c>
      <c r="G37">
        <v>120</v>
      </c>
      <c r="H37">
        <f t="shared" si="10"/>
        <v>1200</v>
      </c>
      <c r="I37">
        <v>29.155000000000001</v>
      </c>
      <c r="J37">
        <f t="shared" si="11"/>
        <v>20.440368488453764</v>
      </c>
      <c r="K37">
        <v>120</v>
      </c>
      <c r="L37">
        <f t="shared" si="2"/>
        <v>1200</v>
      </c>
      <c r="M37">
        <v>113.42100000000001</v>
      </c>
      <c r="N37">
        <f t="shared" si="13"/>
        <v>-35.229453149984003</v>
      </c>
      <c r="O37">
        <v>120</v>
      </c>
      <c r="P37">
        <f t="shared" si="12"/>
        <v>1200</v>
      </c>
      <c r="Q37">
        <v>196.38399999999999</v>
      </c>
      <c r="R37">
        <f t="shared" si="14"/>
        <v>-17.617940951917522</v>
      </c>
    </row>
    <row r="38" spans="1:18" x14ac:dyDescent="0.3">
      <c r="C38">
        <v>140</v>
      </c>
      <c r="D38">
        <f t="shared" si="8"/>
        <v>1400</v>
      </c>
      <c r="E38">
        <v>40.018000000000001</v>
      </c>
      <c r="F38">
        <f t="shared" si="9"/>
        <v>-21.306510923642652</v>
      </c>
      <c r="G38">
        <v>140</v>
      </c>
      <c r="H38">
        <f t="shared" si="10"/>
        <v>1400</v>
      </c>
      <c r="I38">
        <v>27.459</v>
      </c>
      <c r="J38">
        <f t="shared" si="11"/>
        <v>13.434130623373397</v>
      </c>
      <c r="K38">
        <v>140</v>
      </c>
      <c r="L38">
        <f t="shared" si="2"/>
        <v>1400</v>
      </c>
      <c r="M38">
        <v>136.143</v>
      </c>
      <c r="N38">
        <f t="shared" si="13"/>
        <v>-22.253757595139113</v>
      </c>
      <c r="O38">
        <v>140</v>
      </c>
      <c r="P38">
        <f t="shared" si="12"/>
        <v>1400</v>
      </c>
      <c r="Q38">
        <v>205.97499999999999</v>
      </c>
      <c r="R38">
        <f t="shared" si="14"/>
        <v>-13.594566703861876</v>
      </c>
    </row>
    <row r="39" spans="1:18" x14ac:dyDescent="0.3">
      <c r="C39">
        <v>160</v>
      </c>
      <c r="D39">
        <f t="shared" si="8"/>
        <v>1600</v>
      </c>
      <c r="E39">
        <v>58.082999999999998</v>
      </c>
      <c r="F39" s="4">
        <f t="shared" si="9"/>
        <v>14.217450297917523</v>
      </c>
      <c r="G39">
        <v>160</v>
      </c>
      <c r="H39">
        <f t="shared" si="10"/>
        <v>1600</v>
      </c>
      <c r="I39">
        <v>29.966999999999999</v>
      </c>
      <c r="J39">
        <f t="shared" si="11"/>
        <v>23.79477010782005</v>
      </c>
      <c r="K39">
        <v>160</v>
      </c>
      <c r="L39">
        <f t="shared" si="2"/>
        <v>1600</v>
      </c>
      <c r="M39">
        <v>123.185</v>
      </c>
      <c r="N39">
        <f t="shared" si="13"/>
        <v>-29.653593128968879</v>
      </c>
      <c r="O39">
        <v>160</v>
      </c>
      <c r="P39">
        <f t="shared" si="12"/>
        <v>1600</v>
      </c>
      <c r="Q39">
        <v>258.029</v>
      </c>
      <c r="R39">
        <f t="shared" si="14"/>
        <v>8.2418135597486462</v>
      </c>
    </row>
    <row r="40" spans="1:18" x14ac:dyDescent="0.3">
      <c r="C40">
        <v>180</v>
      </c>
      <c r="D40">
        <f t="shared" si="8"/>
        <v>1800</v>
      </c>
      <c r="E40">
        <v>50.722999999999999</v>
      </c>
      <c r="F40">
        <f t="shared" si="9"/>
        <v>-0.2556388020372502</v>
      </c>
      <c r="G40">
        <v>180</v>
      </c>
      <c r="H40">
        <f t="shared" si="10"/>
        <v>1800</v>
      </c>
      <c r="I40">
        <v>26.571000000000002</v>
      </c>
      <c r="J40">
        <f t="shared" si="11"/>
        <v>9.7657702317511585</v>
      </c>
      <c r="K40">
        <v>180</v>
      </c>
      <c r="L40">
        <f t="shared" si="2"/>
        <v>1800</v>
      </c>
      <c r="M40">
        <v>139.80600000000001</v>
      </c>
      <c r="N40">
        <f t="shared" si="13"/>
        <v>-20.161953492621855</v>
      </c>
      <c r="O40">
        <v>180</v>
      </c>
      <c r="P40">
        <f t="shared" si="12"/>
        <v>1800</v>
      </c>
      <c r="Q40">
        <v>261.59100000000001</v>
      </c>
      <c r="R40">
        <f t="shared" si="14"/>
        <v>9.7360538966868369</v>
      </c>
    </row>
    <row r="41" spans="1:18" x14ac:dyDescent="0.3">
      <c r="C41">
        <v>200</v>
      </c>
      <c r="D41">
        <f t="shared" si="8"/>
        <v>2000</v>
      </c>
      <c r="E41">
        <v>47.1</v>
      </c>
      <c r="F41">
        <f t="shared" si="9"/>
        <v>-7.3800955695829114</v>
      </c>
      <c r="G41">
        <v>200</v>
      </c>
      <c r="H41">
        <f t="shared" si="10"/>
        <v>2000</v>
      </c>
      <c r="I41">
        <v>29.966999999999999</v>
      </c>
      <c r="J41">
        <f t="shared" si="11"/>
        <v>23.79477010782005</v>
      </c>
      <c r="K41">
        <v>200</v>
      </c>
      <c r="L41">
        <f t="shared" si="2"/>
        <v>2000</v>
      </c>
      <c r="M41">
        <v>142.917</v>
      </c>
      <c r="N41">
        <f t="shared" si="13"/>
        <v>-18.385376216364378</v>
      </c>
      <c r="O41">
        <v>200</v>
      </c>
      <c r="P41">
        <f t="shared" si="12"/>
        <v>2000</v>
      </c>
      <c r="Q41">
        <v>255.80699999999999</v>
      </c>
      <c r="R41">
        <f t="shared" si="14"/>
        <v>7.3096962018944334</v>
      </c>
    </row>
    <row r="42" spans="1:18" x14ac:dyDescent="0.3">
      <c r="C42">
        <v>220</v>
      </c>
      <c r="D42">
        <f t="shared" si="8"/>
        <v>2200</v>
      </c>
      <c r="E42">
        <v>43.476999999999997</v>
      </c>
      <c r="F42">
        <f t="shared" si="9"/>
        <v>-14.504552337128596</v>
      </c>
      <c r="G42">
        <v>220</v>
      </c>
      <c r="H42">
        <f t="shared" si="10"/>
        <v>2200</v>
      </c>
      <c r="I42">
        <v>29.068999999999999</v>
      </c>
      <c r="J42">
        <f t="shared" si="11"/>
        <v>20.08509935142726</v>
      </c>
      <c r="K42">
        <v>220</v>
      </c>
      <c r="L42">
        <f t="shared" si="2"/>
        <v>2200</v>
      </c>
      <c r="M42">
        <v>136.577</v>
      </c>
      <c r="N42">
        <f t="shared" si="13"/>
        <v>-22.005916213623276</v>
      </c>
      <c r="O42">
        <v>220</v>
      </c>
      <c r="P42">
        <f t="shared" si="12"/>
        <v>2200</v>
      </c>
      <c r="Q42">
        <v>238.602</v>
      </c>
      <c r="R42">
        <f t="shared" si="14"/>
        <v>9.2288847312294031E-2</v>
      </c>
    </row>
    <row r="43" spans="1:18" x14ac:dyDescent="0.3">
      <c r="C43">
        <v>240</v>
      </c>
      <c r="D43">
        <f t="shared" si="8"/>
        <v>2400</v>
      </c>
      <c r="E43">
        <v>36.231000000000002</v>
      </c>
      <c r="F43">
        <f t="shared" si="9"/>
        <v>-28.75346587221993</v>
      </c>
      <c r="G43">
        <v>240</v>
      </c>
      <c r="H43">
        <f t="shared" si="10"/>
        <v>2400</v>
      </c>
      <c r="I43">
        <v>27.312999999999999</v>
      </c>
      <c r="J43">
        <f t="shared" si="11"/>
        <v>12.8309992977238</v>
      </c>
      <c r="K43">
        <v>240</v>
      </c>
      <c r="L43">
        <f t="shared" si="2"/>
        <v>2400</v>
      </c>
      <c r="M43">
        <v>118.29300000000001</v>
      </c>
      <c r="N43">
        <f t="shared" si="13"/>
        <v>-32.447233770386951</v>
      </c>
      <c r="O43">
        <v>240</v>
      </c>
      <c r="P43">
        <f t="shared" si="12"/>
        <v>2400</v>
      </c>
      <c r="Q43">
        <v>220.32499999999999</v>
      </c>
      <c r="R43">
        <f t="shared" si="14"/>
        <v>-7.5748168905370399</v>
      </c>
    </row>
    <row r="44" spans="1:18" x14ac:dyDescent="0.3">
      <c r="C44">
        <v>260</v>
      </c>
      <c r="D44">
        <f t="shared" si="8"/>
        <v>2600</v>
      </c>
      <c r="E44">
        <v>40.018000000000001</v>
      </c>
      <c r="F44">
        <f t="shared" si="9"/>
        <v>-21.306510923642652</v>
      </c>
      <c r="G44">
        <v>260</v>
      </c>
      <c r="H44">
        <f t="shared" si="10"/>
        <v>2600</v>
      </c>
      <c r="I44">
        <v>28.178000000000001</v>
      </c>
      <c r="J44">
        <f t="shared" si="11"/>
        <v>16.404345850373868</v>
      </c>
      <c r="K44">
        <v>260</v>
      </c>
      <c r="L44">
        <f t="shared" si="2"/>
        <v>2600</v>
      </c>
      <c r="M44">
        <v>110.371</v>
      </c>
      <c r="N44">
        <f t="shared" si="13"/>
        <v>-36.971195577687425</v>
      </c>
      <c r="O44">
        <v>260</v>
      </c>
      <c r="P44">
        <f t="shared" si="12"/>
        <v>2600</v>
      </c>
      <c r="Q44">
        <v>190.20400000000001</v>
      </c>
      <c r="R44">
        <f t="shared" si="14"/>
        <v>-20.210418571872037</v>
      </c>
    </row>
    <row r="45" spans="1:18" x14ac:dyDescent="0.3">
      <c r="C45">
        <v>280</v>
      </c>
      <c r="D45">
        <f t="shared" si="8"/>
        <v>2800</v>
      </c>
      <c r="E45">
        <v>40.018000000000001</v>
      </c>
      <c r="F45">
        <f t="shared" si="9"/>
        <v>-21.306510923642652</v>
      </c>
      <c r="G45">
        <v>280</v>
      </c>
      <c r="H45">
        <f t="shared" si="10"/>
        <v>2800</v>
      </c>
      <c r="I45">
        <v>28.178000000000001</v>
      </c>
      <c r="J45">
        <f t="shared" si="11"/>
        <v>16.404345850373868</v>
      </c>
      <c r="K45">
        <v>280</v>
      </c>
      <c r="L45">
        <f t="shared" si="2"/>
        <v>2800</v>
      </c>
      <c r="M45">
        <v>112.374</v>
      </c>
      <c r="N45">
        <f t="shared" si="13"/>
        <v>-35.827356206313674</v>
      </c>
      <c r="O45">
        <v>280</v>
      </c>
      <c r="P45">
        <f t="shared" si="12"/>
        <v>2800</v>
      </c>
      <c r="Q45">
        <v>166.702</v>
      </c>
      <c r="R45">
        <f t="shared" si="14"/>
        <v>-30.069384433388425</v>
      </c>
    </row>
    <row r="46" spans="1:18" x14ac:dyDescent="0.3">
      <c r="K46">
        <v>300</v>
      </c>
      <c r="L46">
        <f t="shared" ref="L46:L47" si="15">K46*10</f>
        <v>3000</v>
      </c>
      <c r="M46">
        <v>134.64099999999999</v>
      </c>
      <c r="N46">
        <f t="shared" si="13"/>
        <v>-23.111494357896667</v>
      </c>
      <c r="O46">
        <v>300</v>
      </c>
      <c r="P46">
        <f t="shared" ref="P46" si="16">O46*10</f>
        <v>3000</v>
      </c>
      <c r="Q46">
        <v>169.16399999999999</v>
      </c>
      <c r="R46">
        <f t="shared" si="14"/>
        <v>-29.036588333011725</v>
      </c>
    </row>
    <row r="47" spans="1:18" x14ac:dyDescent="0.3">
      <c r="K47">
        <v>320</v>
      </c>
      <c r="L47">
        <f t="shared" si="15"/>
        <v>3200</v>
      </c>
      <c r="M47">
        <v>123.82299999999999</v>
      </c>
      <c r="N47">
        <f t="shared" si="13"/>
        <v>-29.2892548768788</v>
      </c>
    </row>
    <row r="48" spans="1:18" x14ac:dyDescent="0.3">
      <c r="A48" t="s">
        <v>236</v>
      </c>
      <c r="B48" t="s">
        <v>239</v>
      </c>
      <c r="C48">
        <v>1</v>
      </c>
      <c r="D48">
        <f t="shared" ref="D48:D66" si="17">C48*10</f>
        <v>10</v>
      </c>
      <c r="E48">
        <v>52.753</v>
      </c>
      <c r="F48">
        <f t="shared" ref="F48:F66" si="18">(E48/E$48-1)*100</f>
        <v>0</v>
      </c>
      <c r="G48">
        <v>1</v>
      </c>
      <c r="H48">
        <f t="shared" ref="H48:H66" si="19">G48*10</f>
        <v>10</v>
      </c>
      <c r="I48">
        <v>76.171000000000006</v>
      </c>
      <c r="J48">
        <f t="shared" ref="J48:J69" si="20">(I48/I$48-1)*100</f>
        <v>0</v>
      </c>
      <c r="K48">
        <v>1</v>
      </c>
      <c r="L48">
        <f t="shared" ref="L48:L64" si="21">K48*10</f>
        <v>10</v>
      </c>
      <c r="M48">
        <v>141.11500000000001</v>
      </c>
      <c r="N48">
        <f>(M48/M$48-1)*100</f>
        <v>0</v>
      </c>
      <c r="O48">
        <v>1</v>
      </c>
      <c r="P48">
        <f t="shared" ref="P48:P66" si="22">O48*10</f>
        <v>10</v>
      </c>
      <c r="Q48">
        <v>161.583</v>
      </c>
      <c r="R48">
        <f>(Q48/Q$48-1)*100</f>
        <v>0</v>
      </c>
    </row>
    <row r="49" spans="3:18" x14ac:dyDescent="0.3">
      <c r="C49">
        <v>10</v>
      </c>
      <c r="D49">
        <f t="shared" si="17"/>
        <v>100</v>
      </c>
      <c r="E49">
        <v>52.753</v>
      </c>
      <c r="F49">
        <f t="shared" si="18"/>
        <v>0</v>
      </c>
      <c r="G49">
        <v>10</v>
      </c>
      <c r="H49">
        <f t="shared" si="19"/>
        <v>100</v>
      </c>
      <c r="I49">
        <v>79.707999999999998</v>
      </c>
      <c r="J49">
        <f t="shared" si="20"/>
        <v>4.6434994945582897</v>
      </c>
      <c r="K49">
        <v>10</v>
      </c>
      <c r="L49">
        <f t="shared" si="21"/>
        <v>100</v>
      </c>
      <c r="M49">
        <v>139.947</v>
      </c>
      <c r="N49">
        <f t="shared" ref="N49:N64" si="23">(M49/M$48-1)*100</f>
        <v>-0.82769372497608629</v>
      </c>
      <c r="O49">
        <v>10</v>
      </c>
      <c r="P49">
        <f t="shared" si="22"/>
        <v>100</v>
      </c>
      <c r="Q49">
        <v>182.77799999999999</v>
      </c>
      <c r="R49">
        <f t="shared" ref="R49:R66" si="24">(Q49/Q$48-1)*100</f>
        <v>13.117097714487279</v>
      </c>
    </row>
    <row r="50" spans="3:18" x14ac:dyDescent="0.3">
      <c r="C50">
        <v>20</v>
      </c>
      <c r="D50">
        <f t="shared" si="17"/>
        <v>200</v>
      </c>
      <c r="E50">
        <v>41.31</v>
      </c>
      <c r="F50">
        <f t="shared" si="18"/>
        <v>-21.691657346501614</v>
      </c>
      <c r="G50">
        <v>20</v>
      </c>
      <c r="H50">
        <f t="shared" si="19"/>
        <v>200</v>
      </c>
      <c r="I50">
        <v>76.084999999999994</v>
      </c>
      <c r="J50">
        <f t="shared" si="20"/>
        <v>-0.1129038610494959</v>
      </c>
      <c r="K50">
        <v>20</v>
      </c>
      <c r="L50">
        <f t="shared" si="21"/>
        <v>200</v>
      </c>
      <c r="M50">
        <v>136.143</v>
      </c>
      <c r="N50">
        <f t="shared" si="23"/>
        <v>-3.5233674662509373</v>
      </c>
      <c r="O50">
        <v>20</v>
      </c>
      <c r="P50">
        <f t="shared" si="22"/>
        <v>200</v>
      </c>
      <c r="Q50">
        <v>179.62700000000001</v>
      </c>
      <c r="R50">
        <f t="shared" si="24"/>
        <v>11.167016332163659</v>
      </c>
    </row>
    <row r="51" spans="3:18" x14ac:dyDescent="0.3">
      <c r="C51">
        <v>30</v>
      </c>
      <c r="D51">
        <f t="shared" si="17"/>
        <v>300</v>
      </c>
      <c r="E51">
        <v>36.948</v>
      </c>
      <c r="F51">
        <f t="shared" si="18"/>
        <v>-29.960381400109949</v>
      </c>
      <c r="G51">
        <v>30</v>
      </c>
      <c r="H51">
        <f t="shared" si="19"/>
        <v>300</v>
      </c>
      <c r="I51">
        <v>76.171000000000006</v>
      </c>
      <c r="J51">
        <f t="shared" si="20"/>
        <v>0</v>
      </c>
      <c r="K51">
        <v>30</v>
      </c>
      <c r="L51">
        <f t="shared" si="21"/>
        <v>300</v>
      </c>
      <c r="M51">
        <v>42.802</v>
      </c>
      <c r="N51">
        <f t="shared" si="23"/>
        <v>-69.668709917443223</v>
      </c>
      <c r="O51">
        <v>30</v>
      </c>
      <c r="P51">
        <f t="shared" si="22"/>
        <v>300</v>
      </c>
      <c r="Q51">
        <v>184.74199999999999</v>
      </c>
      <c r="R51">
        <f t="shared" si="24"/>
        <v>14.332572114640762</v>
      </c>
    </row>
    <row r="52" spans="3:18" x14ac:dyDescent="0.3">
      <c r="C52">
        <v>40</v>
      </c>
      <c r="D52">
        <f t="shared" si="17"/>
        <v>400</v>
      </c>
      <c r="E52">
        <v>29.876999999999999</v>
      </c>
      <c r="F52">
        <f t="shared" si="18"/>
        <v>-43.364358425113267</v>
      </c>
      <c r="G52">
        <v>40</v>
      </c>
      <c r="H52">
        <f t="shared" si="19"/>
        <v>400</v>
      </c>
      <c r="I52">
        <v>79.707999999999998</v>
      </c>
      <c r="J52">
        <f t="shared" si="20"/>
        <v>4.6434994945582897</v>
      </c>
      <c r="K52">
        <v>40</v>
      </c>
      <c r="L52">
        <f t="shared" si="21"/>
        <v>400</v>
      </c>
      <c r="M52">
        <v>153.75800000000001</v>
      </c>
      <c r="N52">
        <f t="shared" si="23"/>
        <v>8.9593593877334001</v>
      </c>
      <c r="O52">
        <v>40</v>
      </c>
      <c r="P52">
        <f t="shared" si="22"/>
        <v>400</v>
      </c>
      <c r="Q52">
        <v>259.07</v>
      </c>
      <c r="R52" s="4">
        <f t="shared" si="24"/>
        <v>60.332460716783331</v>
      </c>
    </row>
    <row r="53" spans="3:18" x14ac:dyDescent="0.3">
      <c r="C53">
        <v>50</v>
      </c>
      <c r="D53">
        <f t="shared" si="17"/>
        <v>500</v>
      </c>
      <c r="E53">
        <v>36.948</v>
      </c>
      <c r="F53">
        <f t="shared" si="18"/>
        <v>-29.960381400109949</v>
      </c>
      <c r="G53">
        <v>50</v>
      </c>
      <c r="H53">
        <f t="shared" si="19"/>
        <v>500</v>
      </c>
      <c r="I53">
        <v>79.790000000000006</v>
      </c>
      <c r="J53">
        <f t="shared" si="20"/>
        <v>4.7511520132333729</v>
      </c>
      <c r="K53">
        <v>50</v>
      </c>
      <c r="L53">
        <f t="shared" si="21"/>
        <v>500</v>
      </c>
      <c r="M53">
        <v>203.7</v>
      </c>
      <c r="N53">
        <f t="shared" si="23"/>
        <v>44.350352549339163</v>
      </c>
      <c r="O53">
        <v>50</v>
      </c>
      <c r="P53">
        <f t="shared" si="22"/>
        <v>500</v>
      </c>
      <c r="Q53">
        <v>246.15700000000001</v>
      </c>
      <c r="R53">
        <f t="shared" si="24"/>
        <v>52.340902198869934</v>
      </c>
    </row>
    <row r="54" spans="3:18" x14ac:dyDescent="0.3">
      <c r="C54">
        <v>60</v>
      </c>
      <c r="D54">
        <f t="shared" si="17"/>
        <v>600</v>
      </c>
      <c r="E54">
        <v>44.814999999999998</v>
      </c>
      <c r="F54">
        <f t="shared" si="18"/>
        <v>-15.047485451064402</v>
      </c>
      <c r="G54">
        <v>60</v>
      </c>
      <c r="H54">
        <f t="shared" si="19"/>
        <v>600</v>
      </c>
      <c r="I54">
        <v>83.331000000000003</v>
      </c>
      <c r="J54">
        <f t="shared" si="20"/>
        <v>9.3999028501660753</v>
      </c>
      <c r="K54">
        <v>60</v>
      </c>
      <c r="L54">
        <f t="shared" si="21"/>
        <v>600</v>
      </c>
      <c r="M54">
        <v>197.28399999999999</v>
      </c>
      <c r="N54">
        <f t="shared" si="23"/>
        <v>39.803706197073296</v>
      </c>
      <c r="O54">
        <v>60</v>
      </c>
      <c r="P54">
        <f t="shared" si="22"/>
        <v>600</v>
      </c>
      <c r="Q54">
        <v>234.83099999999999</v>
      </c>
      <c r="R54">
        <f t="shared" si="24"/>
        <v>45.331501457455303</v>
      </c>
    </row>
    <row r="55" spans="3:18" x14ac:dyDescent="0.3">
      <c r="C55">
        <v>80</v>
      </c>
      <c r="D55">
        <f t="shared" si="17"/>
        <v>800</v>
      </c>
      <c r="E55">
        <v>41.31</v>
      </c>
      <c r="F55">
        <f t="shared" si="18"/>
        <v>-21.691657346501614</v>
      </c>
      <c r="G55">
        <v>80</v>
      </c>
      <c r="H55">
        <f t="shared" si="19"/>
        <v>800</v>
      </c>
      <c r="I55">
        <v>87.256</v>
      </c>
      <c r="J55">
        <f t="shared" si="20"/>
        <v>14.552782555040622</v>
      </c>
      <c r="K55">
        <v>80</v>
      </c>
      <c r="L55">
        <f t="shared" si="21"/>
        <v>800</v>
      </c>
      <c r="M55">
        <v>200.976</v>
      </c>
      <c r="N55">
        <f t="shared" si="23"/>
        <v>42.420012046912078</v>
      </c>
      <c r="O55">
        <v>80</v>
      </c>
      <c r="P55">
        <f t="shared" si="22"/>
        <v>800</v>
      </c>
      <c r="Q55">
        <v>162.39400000000001</v>
      </c>
      <c r="R55">
        <f t="shared" si="24"/>
        <v>0.50190923550126332</v>
      </c>
    </row>
    <row r="56" spans="3:18" x14ac:dyDescent="0.3">
      <c r="C56">
        <v>100</v>
      </c>
      <c r="D56">
        <f t="shared" si="17"/>
        <v>1000</v>
      </c>
      <c r="E56">
        <v>36.948</v>
      </c>
      <c r="F56">
        <f t="shared" si="18"/>
        <v>-29.960381400109949</v>
      </c>
      <c r="G56">
        <v>100</v>
      </c>
      <c r="H56">
        <f t="shared" si="19"/>
        <v>1000</v>
      </c>
      <c r="I56">
        <v>83.646000000000001</v>
      </c>
      <c r="J56">
        <f t="shared" si="20"/>
        <v>9.8134460621496231</v>
      </c>
      <c r="K56">
        <v>100</v>
      </c>
      <c r="L56">
        <f t="shared" si="21"/>
        <v>1000</v>
      </c>
      <c r="M56">
        <v>203.184</v>
      </c>
      <c r="N56">
        <f t="shared" si="23"/>
        <v>43.984693335223035</v>
      </c>
      <c r="O56">
        <v>100</v>
      </c>
      <c r="P56">
        <f t="shared" si="22"/>
        <v>1000</v>
      </c>
      <c r="Q56">
        <v>165.238</v>
      </c>
      <c r="R56">
        <f t="shared" si="24"/>
        <v>2.261995383177684</v>
      </c>
    </row>
    <row r="57" spans="3:18" x14ac:dyDescent="0.3">
      <c r="C57">
        <v>120</v>
      </c>
      <c r="D57">
        <f t="shared" si="17"/>
        <v>1200</v>
      </c>
      <c r="E57">
        <v>37.826000000000001</v>
      </c>
      <c r="F57">
        <f t="shared" si="18"/>
        <v>-28.296021079369893</v>
      </c>
      <c r="G57">
        <v>120</v>
      </c>
      <c r="H57">
        <f t="shared" si="19"/>
        <v>1200</v>
      </c>
      <c r="I57">
        <v>84.037000000000006</v>
      </c>
      <c r="J57">
        <f t="shared" si="20"/>
        <v>10.3267647792467</v>
      </c>
      <c r="K57">
        <v>120</v>
      </c>
      <c r="L57">
        <f t="shared" si="21"/>
        <v>1200</v>
      </c>
      <c r="M57">
        <v>209.42</v>
      </c>
      <c r="N57">
        <f t="shared" si="23"/>
        <v>48.403784147680959</v>
      </c>
      <c r="O57">
        <v>120</v>
      </c>
      <c r="P57">
        <f t="shared" si="22"/>
        <v>1200</v>
      </c>
      <c r="Q57">
        <v>157.96899999999999</v>
      </c>
      <c r="R57">
        <f t="shared" si="24"/>
        <v>-2.2366214267590112</v>
      </c>
    </row>
    <row r="58" spans="3:18" x14ac:dyDescent="0.3">
      <c r="C58">
        <v>140</v>
      </c>
      <c r="D58">
        <f t="shared" si="17"/>
        <v>1400</v>
      </c>
      <c r="E58">
        <v>39.021999999999998</v>
      </c>
      <c r="F58">
        <f t="shared" si="18"/>
        <v>-26.028851439728552</v>
      </c>
      <c r="G58">
        <v>140</v>
      </c>
      <c r="H58">
        <f t="shared" si="19"/>
        <v>1400</v>
      </c>
      <c r="I58">
        <v>90.576999999999998</v>
      </c>
      <c r="J58">
        <f t="shared" si="20"/>
        <v>18.912709561381625</v>
      </c>
      <c r="K58">
        <v>140</v>
      </c>
      <c r="L58">
        <f t="shared" si="21"/>
        <v>1400</v>
      </c>
      <c r="M58">
        <v>196.083</v>
      </c>
      <c r="N58">
        <f t="shared" si="23"/>
        <v>38.952627289799089</v>
      </c>
      <c r="O58">
        <v>140</v>
      </c>
      <c r="P58">
        <f t="shared" si="22"/>
        <v>1400</v>
      </c>
      <c r="Q58">
        <v>124.66800000000001</v>
      </c>
      <c r="R58">
        <f t="shared" si="24"/>
        <v>-22.845843931601706</v>
      </c>
    </row>
    <row r="59" spans="3:18" x14ac:dyDescent="0.3">
      <c r="C59">
        <v>160</v>
      </c>
      <c r="D59">
        <f t="shared" si="17"/>
        <v>1600</v>
      </c>
      <c r="E59">
        <v>48.338000000000001</v>
      </c>
      <c r="F59" s="4">
        <f t="shared" si="18"/>
        <v>-8.3691922734252078</v>
      </c>
      <c r="G59">
        <v>160</v>
      </c>
      <c r="H59">
        <f t="shared" si="19"/>
        <v>1600</v>
      </c>
      <c r="I59">
        <v>80.445999999999998</v>
      </c>
      <c r="J59">
        <f t="shared" si="20"/>
        <v>5.6123721626340606</v>
      </c>
      <c r="K59">
        <v>160</v>
      </c>
      <c r="L59">
        <f t="shared" si="21"/>
        <v>1600</v>
      </c>
      <c r="M59">
        <v>157.84399999999999</v>
      </c>
      <c r="N59">
        <f t="shared" si="23"/>
        <v>11.854870141374052</v>
      </c>
      <c r="O59">
        <v>160</v>
      </c>
      <c r="P59">
        <f t="shared" si="22"/>
        <v>1600</v>
      </c>
      <c r="Q59">
        <v>123.398</v>
      </c>
      <c r="R59">
        <f t="shared" si="24"/>
        <v>-23.631817703595061</v>
      </c>
    </row>
    <row r="60" spans="3:18" x14ac:dyDescent="0.3">
      <c r="C60">
        <v>180</v>
      </c>
      <c r="D60">
        <f t="shared" si="17"/>
        <v>1800</v>
      </c>
      <c r="E60">
        <v>32.405999999999999</v>
      </c>
      <c r="F60">
        <f t="shared" si="18"/>
        <v>-38.570318275737883</v>
      </c>
      <c r="G60">
        <v>180</v>
      </c>
      <c r="H60">
        <f t="shared" si="19"/>
        <v>1800</v>
      </c>
      <c r="I60">
        <v>71.182000000000002</v>
      </c>
      <c r="J60">
        <f t="shared" si="20"/>
        <v>-6.5497367764634884</v>
      </c>
      <c r="K60">
        <v>180</v>
      </c>
      <c r="L60">
        <f t="shared" si="21"/>
        <v>1800</v>
      </c>
      <c r="M60">
        <v>112.374</v>
      </c>
      <c r="N60">
        <f t="shared" si="23"/>
        <v>-20.367076497891802</v>
      </c>
      <c r="O60">
        <v>180</v>
      </c>
      <c r="P60">
        <f t="shared" si="22"/>
        <v>1800</v>
      </c>
      <c r="Q60">
        <v>138.43799999999999</v>
      </c>
      <c r="R60">
        <f t="shared" si="24"/>
        <v>-14.323907836839279</v>
      </c>
    </row>
    <row r="61" spans="3:18" x14ac:dyDescent="0.3">
      <c r="C61">
        <v>200</v>
      </c>
      <c r="D61">
        <f t="shared" si="17"/>
        <v>2000</v>
      </c>
      <c r="E61">
        <v>32.405999999999999</v>
      </c>
      <c r="F61">
        <f t="shared" si="18"/>
        <v>-38.570318275737883</v>
      </c>
      <c r="G61">
        <v>200</v>
      </c>
      <c r="H61">
        <f t="shared" si="19"/>
        <v>2000</v>
      </c>
      <c r="I61">
        <v>76.429000000000002</v>
      </c>
      <c r="J61">
        <f t="shared" si="20"/>
        <v>0.3387115831484433</v>
      </c>
      <c r="K61">
        <v>200</v>
      </c>
      <c r="L61">
        <f t="shared" si="21"/>
        <v>2000</v>
      </c>
      <c r="M61">
        <v>58.533000000000001</v>
      </c>
      <c r="N61">
        <f t="shared" si="23"/>
        <v>-58.521064380115504</v>
      </c>
      <c r="O61">
        <v>200</v>
      </c>
      <c r="P61">
        <f t="shared" si="22"/>
        <v>2000</v>
      </c>
      <c r="Q61">
        <v>134.78700000000001</v>
      </c>
      <c r="R61">
        <f t="shared" si="24"/>
        <v>-16.583427712073661</v>
      </c>
    </row>
    <row r="62" spans="3:18" x14ac:dyDescent="0.3">
      <c r="C62">
        <v>220</v>
      </c>
      <c r="D62">
        <f t="shared" si="17"/>
        <v>2200</v>
      </c>
      <c r="E62">
        <v>32.405999999999999</v>
      </c>
      <c r="F62">
        <f t="shared" si="18"/>
        <v>-38.570318275737883</v>
      </c>
      <c r="G62">
        <v>220</v>
      </c>
      <c r="H62">
        <f t="shared" si="19"/>
        <v>2200</v>
      </c>
      <c r="I62">
        <v>88.820999999999998</v>
      </c>
      <c r="J62">
        <f t="shared" si="20"/>
        <v>16.60737025902246</v>
      </c>
      <c r="K62">
        <v>220</v>
      </c>
      <c r="L62">
        <f t="shared" si="21"/>
        <v>2200</v>
      </c>
      <c r="M62">
        <v>69.974000000000004</v>
      </c>
      <c r="N62">
        <f t="shared" si="23"/>
        <v>-50.413492541544123</v>
      </c>
      <c r="O62">
        <v>220</v>
      </c>
      <c r="P62">
        <f t="shared" si="22"/>
        <v>2200</v>
      </c>
      <c r="Q62">
        <v>144.92400000000001</v>
      </c>
      <c r="R62">
        <f t="shared" si="24"/>
        <v>-10.309871706800832</v>
      </c>
    </row>
    <row r="63" spans="3:18" x14ac:dyDescent="0.3">
      <c r="C63">
        <v>240</v>
      </c>
      <c r="D63">
        <f t="shared" si="17"/>
        <v>2400</v>
      </c>
      <c r="E63">
        <v>34.18</v>
      </c>
      <c r="F63">
        <f t="shared" si="18"/>
        <v>-35.207476352055814</v>
      </c>
      <c r="G63">
        <v>240</v>
      </c>
      <c r="H63">
        <f t="shared" si="19"/>
        <v>2400</v>
      </c>
      <c r="I63">
        <v>88.153999999999996</v>
      </c>
      <c r="J63">
        <f t="shared" si="20"/>
        <v>15.731708918092169</v>
      </c>
      <c r="K63">
        <v>240</v>
      </c>
      <c r="L63">
        <f t="shared" si="21"/>
        <v>2400</v>
      </c>
      <c r="M63">
        <v>77.790999999999997</v>
      </c>
      <c r="N63">
        <f t="shared" si="23"/>
        <v>-44.874038904439651</v>
      </c>
      <c r="O63">
        <v>240</v>
      </c>
      <c r="P63">
        <f t="shared" si="22"/>
        <v>2400</v>
      </c>
      <c r="Q63">
        <v>161.583</v>
      </c>
      <c r="R63">
        <f t="shared" si="24"/>
        <v>0</v>
      </c>
    </row>
    <row r="64" spans="3:18" x14ac:dyDescent="0.3">
      <c r="C64">
        <v>260</v>
      </c>
      <c r="D64">
        <f t="shared" si="17"/>
        <v>2600</v>
      </c>
      <c r="E64">
        <v>30.956</v>
      </c>
      <c r="F64">
        <f t="shared" si="18"/>
        <v>-41.318977119784662</v>
      </c>
      <c r="G64">
        <v>260</v>
      </c>
      <c r="H64">
        <f t="shared" si="19"/>
        <v>2600</v>
      </c>
      <c r="I64">
        <v>83.41</v>
      </c>
      <c r="J64">
        <f t="shared" si="20"/>
        <v>9.50361686206036</v>
      </c>
      <c r="K64">
        <v>260</v>
      </c>
      <c r="L64">
        <f t="shared" si="21"/>
        <v>2600</v>
      </c>
      <c r="M64">
        <v>90.867000000000004</v>
      </c>
      <c r="N64">
        <f t="shared" si="23"/>
        <v>-35.607837579279312</v>
      </c>
      <c r="O64">
        <v>260</v>
      </c>
      <c r="P64">
        <f t="shared" si="22"/>
        <v>2600</v>
      </c>
      <c r="Q64">
        <v>146.05199999999999</v>
      </c>
      <c r="R64">
        <f t="shared" si="24"/>
        <v>-9.6117784667941635</v>
      </c>
    </row>
    <row r="65" spans="1:18" x14ac:dyDescent="0.3">
      <c r="C65">
        <v>280</v>
      </c>
      <c r="D65">
        <f t="shared" si="17"/>
        <v>2800</v>
      </c>
      <c r="E65">
        <v>37.302</v>
      </c>
      <c r="F65">
        <f t="shared" si="18"/>
        <v>-29.289329516804731</v>
      </c>
      <c r="G65">
        <v>280</v>
      </c>
      <c r="H65">
        <f t="shared" si="19"/>
        <v>2800</v>
      </c>
      <c r="I65">
        <v>79.790000000000006</v>
      </c>
      <c r="J65">
        <f t="shared" si="20"/>
        <v>4.7511520132333729</v>
      </c>
      <c r="O65">
        <v>280</v>
      </c>
      <c r="P65">
        <f t="shared" si="22"/>
        <v>2800</v>
      </c>
      <c r="Q65">
        <v>133.613</v>
      </c>
      <c r="R65">
        <f t="shared" si="24"/>
        <v>-17.309989293428142</v>
      </c>
    </row>
    <row r="66" spans="1:18" x14ac:dyDescent="0.3">
      <c r="C66">
        <v>300</v>
      </c>
      <c r="D66">
        <f t="shared" si="17"/>
        <v>3000</v>
      </c>
      <c r="E66">
        <v>28.297000000000001</v>
      </c>
      <c r="F66">
        <f t="shared" si="18"/>
        <v>-46.359448751729758</v>
      </c>
      <c r="G66">
        <v>300</v>
      </c>
      <c r="H66">
        <f t="shared" si="19"/>
        <v>3000</v>
      </c>
      <c r="I66">
        <v>76.429000000000002</v>
      </c>
      <c r="J66">
        <f t="shared" si="20"/>
        <v>0.3387115831484433</v>
      </c>
      <c r="O66">
        <v>300</v>
      </c>
      <c r="P66">
        <f t="shared" si="22"/>
        <v>3000</v>
      </c>
      <c r="Q66">
        <v>120.437</v>
      </c>
      <c r="R66">
        <f t="shared" si="24"/>
        <v>-25.464312458612604</v>
      </c>
    </row>
    <row r="67" spans="1:18" x14ac:dyDescent="0.3">
      <c r="G67">
        <v>320</v>
      </c>
      <c r="H67">
        <f t="shared" ref="H67:H69" si="25">G67*10</f>
        <v>3200</v>
      </c>
      <c r="I67">
        <v>90.65</v>
      </c>
      <c r="J67">
        <f t="shared" si="20"/>
        <v>19.008546559714333</v>
      </c>
    </row>
    <row r="68" spans="1:18" x14ac:dyDescent="0.3">
      <c r="G68">
        <v>340</v>
      </c>
      <c r="H68">
        <f t="shared" si="25"/>
        <v>3400</v>
      </c>
      <c r="I68">
        <v>90.867000000000004</v>
      </c>
      <c r="J68">
        <f t="shared" si="20"/>
        <v>19.293431883525216</v>
      </c>
    </row>
    <row r="69" spans="1:18" x14ac:dyDescent="0.3">
      <c r="G69">
        <v>360</v>
      </c>
      <c r="H69">
        <f t="shared" si="25"/>
        <v>3600</v>
      </c>
      <c r="I69">
        <v>87.256</v>
      </c>
      <c r="J69">
        <f t="shared" si="20"/>
        <v>14.552782555040622</v>
      </c>
    </row>
    <row r="70" spans="1:18" x14ac:dyDescent="0.3">
      <c r="A70" t="s">
        <v>236</v>
      </c>
      <c r="B70" t="s">
        <v>243</v>
      </c>
      <c r="C70">
        <v>1</v>
      </c>
      <c r="D70">
        <f t="shared" ref="D70:D79" si="26">C70*10</f>
        <v>10</v>
      </c>
      <c r="E70">
        <v>118.015</v>
      </c>
      <c r="F70">
        <f t="shared" ref="F70:F91" si="27">(E70/E$70-1)*100</f>
        <v>0</v>
      </c>
      <c r="G70">
        <v>1</v>
      </c>
      <c r="H70">
        <f t="shared" ref="H70:H79" si="28">G70*10</f>
        <v>10</v>
      </c>
      <c r="I70">
        <v>69.218999999999994</v>
      </c>
      <c r="J70">
        <f t="shared" ref="J70:J82" si="29">(I70/I$70-1)*100</f>
        <v>0</v>
      </c>
      <c r="K70">
        <v>1</v>
      </c>
      <c r="L70">
        <f t="shared" ref="L70:L79" si="30">K70*10</f>
        <v>10</v>
      </c>
      <c r="M70">
        <v>115.14400000000001</v>
      </c>
      <c r="N70">
        <f>(M70/M$70-1)*100</f>
        <v>0</v>
      </c>
      <c r="O70">
        <v>1</v>
      </c>
      <c r="P70">
        <f t="shared" ref="P70:P79" si="31">O70*10</f>
        <v>10</v>
      </c>
      <c r="Q70">
        <v>299.99599999999998</v>
      </c>
      <c r="R70">
        <f>(Q70/Q$70-1)*100</f>
        <v>0</v>
      </c>
    </row>
    <row r="71" spans="1:18" x14ac:dyDescent="0.3">
      <c r="C71">
        <v>10</v>
      </c>
      <c r="D71">
        <f t="shared" si="26"/>
        <v>100</v>
      </c>
      <c r="E71">
        <v>112.374</v>
      </c>
      <c r="F71">
        <f t="shared" si="27"/>
        <v>-4.7799008600601711</v>
      </c>
      <c r="G71">
        <v>10</v>
      </c>
      <c r="H71">
        <f t="shared" si="28"/>
        <v>100</v>
      </c>
      <c r="I71">
        <v>71.915999999999997</v>
      </c>
      <c r="J71">
        <f t="shared" si="29"/>
        <v>3.8963290426039077</v>
      </c>
      <c r="K71">
        <v>10</v>
      </c>
      <c r="L71">
        <f t="shared" si="30"/>
        <v>100</v>
      </c>
      <c r="M71">
        <v>121.792</v>
      </c>
      <c r="N71">
        <f t="shared" ref="N71:N87" si="32">(M71/M$70-1)*100</f>
        <v>5.7736399638713243</v>
      </c>
      <c r="O71">
        <v>10</v>
      </c>
      <c r="P71">
        <f t="shared" si="31"/>
        <v>100</v>
      </c>
      <c r="Q71">
        <v>356.53899999999999</v>
      </c>
      <c r="R71">
        <f t="shared" ref="R71:R84" si="33">(Q71/Q$70-1)*100</f>
        <v>18.847917972239635</v>
      </c>
    </row>
    <row r="72" spans="1:18" x14ac:dyDescent="0.3">
      <c r="C72">
        <v>20</v>
      </c>
      <c r="D72">
        <f t="shared" si="26"/>
        <v>200</v>
      </c>
      <c r="E72">
        <v>102.027</v>
      </c>
      <c r="F72">
        <f t="shared" si="27"/>
        <v>-13.547430411388383</v>
      </c>
      <c r="G72">
        <v>20</v>
      </c>
      <c r="H72">
        <f t="shared" si="28"/>
        <v>200</v>
      </c>
      <c r="I72">
        <v>77.028000000000006</v>
      </c>
      <c r="J72">
        <f t="shared" si="29"/>
        <v>11.281584536037803</v>
      </c>
      <c r="K72">
        <v>20</v>
      </c>
      <c r="L72">
        <f t="shared" si="30"/>
        <v>200</v>
      </c>
      <c r="M72">
        <v>110.19199999999999</v>
      </c>
      <c r="N72">
        <f t="shared" si="32"/>
        <v>-4.30070173000765</v>
      </c>
      <c r="O72">
        <v>20</v>
      </c>
      <c r="P72">
        <f t="shared" si="31"/>
        <v>200</v>
      </c>
      <c r="Q72">
        <v>365.55599999999998</v>
      </c>
      <c r="R72">
        <f t="shared" si="33"/>
        <v>21.853624714996212</v>
      </c>
    </row>
    <row r="73" spans="1:18" x14ac:dyDescent="0.3">
      <c r="C73">
        <v>30</v>
      </c>
      <c r="D73">
        <f t="shared" si="26"/>
        <v>300</v>
      </c>
      <c r="E73">
        <v>112.491</v>
      </c>
      <c r="F73">
        <f t="shared" si="27"/>
        <v>-4.6807609202220046</v>
      </c>
      <c r="G73">
        <v>30</v>
      </c>
      <c r="H73">
        <f t="shared" si="28"/>
        <v>300</v>
      </c>
      <c r="I73">
        <v>84.891999999999996</v>
      </c>
      <c r="J73">
        <f t="shared" si="29"/>
        <v>22.642627024371919</v>
      </c>
      <c r="K73">
        <v>30</v>
      </c>
      <c r="L73">
        <f t="shared" si="30"/>
        <v>300</v>
      </c>
      <c r="M73">
        <v>118.29300000000001</v>
      </c>
      <c r="N73">
        <f t="shared" si="32"/>
        <v>2.7348363787952579</v>
      </c>
      <c r="O73">
        <v>30</v>
      </c>
      <c r="P73">
        <f t="shared" si="31"/>
        <v>300</v>
      </c>
      <c r="Q73">
        <v>406.04500000000002</v>
      </c>
      <c r="R73">
        <f t="shared" si="33"/>
        <v>35.350138001840037</v>
      </c>
    </row>
    <row r="74" spans="1:18" x14ac:dyDescent="0.3">
      <c r="C74">
        <v>40</v>
      </c>
      <c r="D74">
        <f t="shared" si="26"/>
        <v>400</v>
      </c>
      <c r="E74">
        <v>106.55800000000001</v>
      </c>
      <c r="F74">
        <f t="shared" si="27"/>
        <v>-9.7080879549209733</v>
      </c>
      <c r="G74">
        <v>40</v>
      </c>
      <c r="H74">
        <f t="shared" si="28"/>
        <v>400</v>
      </c>
      <c r="I74">
        <v>77.028000000000006</v>
      </c>
      <c r="J74">
        <f t="shared" si="29"/>
        <v>11.281584536037803</v>
      </c>
      <c r="K74">
        <v>40</v>
      </c>
      <c r="L74">
        <f t="shared" si="30"/>
        <v>400</v>
      </c>
      <c r="M74">
        <v>90.793999999999997</v>
      </c>
      <c r="N74">
        <f t="shared" si="32"/>
        <v>-21.147432779823529</v>
      </c>
      <c r="O74">
        <v>40</v>
      </c>
      <c r="P74">
        <f t="shared" si="31"/>
        <v>400</v>
      </c>
      <c r="Q74">
        <v>460.233</v>
      </c>
      <c r="R74">
        <f t="shared" si="33"/>
        <v>53.413045507273438</v>
      </c>
    </row>
    <row r="75" spans="1:18" x14ac:dyDescent="0.3">
      <c r="C75">
        <v>50</v>
      </c>
      <c r="D75">
        <f t="shared" si="26"/>
        <v>500</v>
      </c>
      <c r="E75">
        <v>104.569</v>
      </c>
      <c r="F75">
        <f t="shared" si="27"/>
        <v>-11.393466932169638</v>
      </c>
      <c r="G75">
        <v>50</v>
      </c>
      <c r="H75">
        <f t="shared" si="28"/>
        <v>500</v>
      </c>
      <c r="I75">
        <v>79.790000000000006</v>
      </c>
      <c r="J75">
        <f t="shared" si="29"/>
        <v>15.271818431355566</v>
      </c>
      <c r="K75">
        <v>50</v>
      </c>
      <c r="L75">
        <f t="shared" si="30"/>
        <v>500</v>
      </c>
      <c r="M75">
        <v>74.603999999999999</v>
      </c>
      <c r="N75">
        <f t="shared" si="32"/>
        <v>-35.208087264642543</v>
      </c>
      <c r="O75">
        <v>50</v>
      </c>
      <c r="P75">
        <f t="shared" si="31"/>
        <v>500</v>
      </c>
      <c r="Q75">
        <v>500.459</v>
      </c>
      <c r="R75" s="4">
        <f t="shared" si="33"/>
        <v>66.82189095854612</v>
      </c>
    </row>
    <row r="76" spans="1:18" x14ac:dyDescent="0.3">
      <c r="C76">
        <v>60</v>
      </c>
      <c r="D76">
        <f t="shared" si="26"/>
        <v>600</v>
      </c>
      <c r="E76">
        <v>110.01300000000001</v>
      </c>
      <c r="F76">
        <f t="shared" si="27"/>
        <v>-6.7804940049993601</v>
      </c>
      <c r="G76">
        <v>60</v>
      </c>
      <c r="H76">
        <f t="shared" si="28"/>
        <v>600</v>
      </c>
      <c r="I76">
        <v>77.537999999999997</v>
      </c>
      <c r="J76">
        <f t="shared" si="29"/>
        <v>12.018376457331081</v>
      </c>
      <c r="K76">
        <v>60</v>
      </c>
      <c r="L76">
        <f t="shared" si="30"/>
        <v>600</v>
      </c>
      <c r="M76">
        <v>78.379000000000005</v>
      </c>
      <c r="N76">
        <f t="shared" si="32"/>
        <v>-31.929583825470708</v>
      </c>
      <c r="O76">
        <v>60</v>
      </c>
      <c r="P76">
        <f t="shared" si="31"/>
        <v>600</v>
      </c>
      <c r="Q76">
        <v>448.21</v>
      </c>
      <c r="R76">
        <f t="shared" si="33"/>
        <v>49.405325404338726</v>
      </c>
    </row>
    <row r="77" spans="1:18" x14ac:dyDescent="0.3">
      <c r="C77">
        <v>80</v>
      </c>
      <c r="D77">
        <f t="shared" si="26"/>
        <v>800</v>
      </c>
      <c r="E77">
        <v>105.63</v>
      </c>
      <c r="F77">
        <f t="shared" si="27"/>
        <v>-10.494428674321066</v>
      </c>
      <c r="G77">
        <v>80</v>
      </c>
      <c r="H77">
        <f t="shared" si="28"/>
        <v>800</v>
      </c>
      <c r="I77">
        <v>72.462000000000003</v>
      </c>
      <c r="J77">
        <f t="shared" si="29"/>
        <v>4.6851298054002566</v>
      </c>
      <c r="K77">
        <v>80</v>
      </c>
      <c r="L77">
        <f t="shared" si="30"/>
        <v>800</v>
      </c>
      <c r="M77">
        <v>73.361999999999995</v>
      </c>
      <c r="N77">
        <f t="shared" si="32"/>
        <v>-36.286736608073376</v>
      </c>
      <c r="O77">
        <v>80</v>
      </c>
      <c r="P77">
        <f t="shared" si="31"/>
        <v>800</v>
      </c>
      <c r="Q77">
        <v>444.15</v>
      </c>
      <c r="R77">
        <f t="shared" si="33"/>
        <v>48.051974026320352</v>
      </c>
    </row>
    <row r="78" spans="1:18" x14ac:dyDescent="0.3">
      <c r="C78">
        <v>100</v>
      </c>
      <c r="D78">
        <f t="shared" si="26"/>
        <v>1000</v>
      </c>
      <c r="E78">
        <v>106.55800000000001</v>
      </c>
      <c r="F78">
        <f t="shared" si="27"/>
        <v>-9.7080879549209733</v>
      </c>
      <c r="G78">
        <v>100</v>
      </c>
      <c r="H78">
        <f t="shared" si="28"/>
        <v>1000</v>
      </c>
      <c r="I78">
        <v>67.393000000000001</v>
      </c>
      <c r="J78">
        <f t="shared" si="29"/>
        <v>-2.6380040162383045</v>
      </c>
      <c r="K78">
        <v>100</v>
      </c>
      <c r="L78">
        <f t="shared" si="30"/>
        <v>1000</v>
      </c>
      <c r="M78">
        <v>76.171000000000006</v>
      </c>
      <c r="N78">
        <f t="shared" si="32"/>
        <v>-33.84718265823664</v>
      </c>
      <c r="O78">
        <v>100</v>
      </c>
      <c r="P78">
        <f t="shared" si="31"/>
        <v>1000</v>
      </c>
      <c r="Q78">
        <v>404.36099999999999</v>
      </c>
      <c r="R78">
        <f t="shared" si="33"/>
        <v>34.788797183962458</v>
      </c>
    </row>
    <row r="79" spans="1:18" x14ac:dyDescent="0.3">
      <c r="C79">
        <v>120</v>
      </c>
      <c r="D79">
        <f t="shared" si="26"/>
        <v>1200</v>
      </c>
      <c r="E79">
        <v>104.31699999999999</v>
      </c>
      <c r="F79">
        <f t="shared" si="27"/>
        <v>-11.606999110282601</v>
      </c>
      <c r="G79">
        <v>120</v>
      </c>
      <c r="H79">
        <f t="shared" si="28"/>
        <v>1200</v>
      </c>
      <c r="I79">
        <v>66.510999999999996</v>
      </c>
      <c r="J79">
        <f t="shared" si="29"/>
        <v>-3.9122206330631792</v>
      </c>
      <c r="K79">
        <v>120</v>
      </c>
      <c r="L79">
        <f t="shared" si="30"/>
        <v>1200</v>
      </c>
      <c r="M79">
        <v>92.370999999999995</v>
      </c>
      <c r="N79">
        <f t="shared" si="32"/>
        <v>-19.777843396095328</v>
      </c>
      <c r="O79">
        <v>120</v>
      </c>
      <c r="P79">
        <f t="shared" si="31"/>
        <v>1200</v>
      </c>
      <c r="Q79">
        <v>358.00900000000001</v>
      </c>
      <c r="R79">
        <f t="shared" si="33"/>
        <v>19.337924505660098</v>
      </c>
    </row>
    <row r="80" spans="1:18" x14ac:dyDescent="0.3">
      <c r="C80">
        <v>140</v>
      </c>
      <c r="D80">
        <f t="shared" ref="D80:D91" si="34">C80*10</f>
        <v>1400</v>
      </c>
      <c r="E80">
        <v>107.72199999999999</v>
      </c>
      <c r="F80">
        <f t="shared" si="27"/>
        <v>-8.7217726560183113</v>
      </c>
      <c r="G80">
        <v>140</v>
      </c>
      <c r="H80">
        <f t="shared" ref="H80:H82" si="35">G80*10</f>
        <v>1400</v>
      </c>
      <c r="I80">
        <v>66.510999999999996</v>
      </c>
      <c r="J80">
        <f t="shared" si="29"/>
        <v>-3.9122206330631792</v>
      </c>
      <c r="K80">
        <v>140</v>
      </c>
      <c r="L80">
        <f t="shared" ref="L80:L87" si="36">K80*10</f>
        <v>1400</v>
      </c>
      <c r="M80">
        <v>76.429000000000002</v>
      </c>
      <c r="N80">
        <f t="shared" si="32"/>
        <v>-33.623115403321059</v>
      </c>
      <c r="O80">
        <v>140</v>
      </c>
      <c r="P80">
        <f t="shared" ref="P80:P84" si="37">O80*10</f>
        <v>1400</v>
      </c>
      <c r="Q80">
        <v>279.70699999999999</v>
      </c>
      <c r="R80">
        <f t="shared" si="33"/>
        <v>-6.7630901745356571</v>
      </c>
    </row>
    <row r="81" spans="1:18" x14ac:dyDescent="0.3">
      <c r="C81">
        <v>160</v>
      </c>
      <c r="D81">
        <f t="shared" si="34"/>
        <v>1600</v>
      </c>
      <c r="E81">
        <v>89.63</v>
      </c>
      <c r="F81">
        <f t="shared" si="27"/>
        <v>-24.052027284667211</v>
      </c>
      <c r="G81">
        <v>160</v>
      </c>
      <c r="H81">
        <f t="shared" si="35"/>
        <v>1600</v>
      </c>
      <c r="I81">
        <v>49.279000000000003</v>
      </c>
      <c r="J81">
        <f t="shared" si="29"/>
        <v>-28.807119432525742</v>
      </c>
      <c r="K81">
        <v>160</v>
      </c>
      <c r="L81">
        <f t="shared" si="36"/>
        <v>1600</v>
      </c>
      <c r="M81">
        <v>76.429000000000002</v>
      </c>
      <c r="N81">
        <f t="shared" si="32"/>
        <v>-33.623115403321059</v>
      </c>
      <c r="O81">
        <v>160</v>
      </c>
      <c r="P81">
        <f t="shared" si="37"/>
        <v>1600</v>
      </c>
      <c r="Q81">
        <v>271.32100000000003</v>
      </c>
      <c r="R81">
        <f t="shared" si="33"/>
        <v>-9.5584607794770413</v>
      </c>
    </row>
    <row r="82" spans="1:18" x14ac:dyDescent="0.3">
      <c r="C82">
        <v>180</v>
      </c>
      <c r="D82">
        <f t="shared" si="34"/>
        <v>1800</v>
      </c>
      <c r="E82">
        <v>95.102000000000004</v>
      </c>
      <c r="F82">
        <f t="shared" si="27"/>
        <v>-19.415328559928824</v>
      </c>
      <c r="G82">
        <v>180</v>
      </c>
      <c r="H82">
        <f t="shared" si="35"/>
        <v>1800</v>
      </c>
      <c r="I82">
        <v>60.3</v>
      </c>
      <c r="J82">
        <f t="shared" si="29"/>
        <v>-12.885190482382002</v>
      </c>
      <c r="K82">
        <v>180</v>
      </c>
      <c r="L82">
        <f t="shared" si="36"/>
        <v>1800</v>
      </c>
      <c r="M82">
        <v>62.334000000000003</v>
      </c>
      <c r="N82">
        <f t="shared" si="32"/>
        <v>-45.864309039116236</v>
      </c>
      <c r="O82">
        <v>180</v>
      </c>
      <c r="P82">
        <f t="shared" si="37"/>
        <v>1800</v>
      </c>
      <c r="Q82">
        <v>249.33600000000001</v>
      </c>
      <c r="R82">
        <f t="shared" si="33"/>
        <v>-16.886891825224325</v>
      </c>
    </row>
    <row r="83" spans="1:18" x14ac:dyDescent="0.3">
      <c r="C83">
        <v>200</v>
      </c>
      <c r="D83">
        <f t="shared" si="34"/>
        <v>2000</v>
      </c>
      <c r="E83">
        <v>96.268000000000001</v>
      </c>
      <c r="F83">
        <f t="shared" si="27"/>
        <v>-18.427318561199847</v>
      </c>
      <c r="K83">
        <v>200</v>
      </c>
      <c r="L83">
        <f t="shared" si="36"/>
        <v>2000</v>
      </c>
      <c r="M83">
        <v>58.420999999999999</v>
      </c>
      <c r="N83">
        <f t="shared" si="32"/>
        <v>-49.262662405335931</v>
      </c>
      <c r="O83">
        <v>200</v>
      </c>
      <c r="P83">
        <f t="shared" si="37"/>
        <v>2000</v>
      </c>
      <c r="Q83">
        <v>217.386</v>
      </c>
      <c r="R83">
        <f t="shared" si="33"/>
        <v>-27.537033827117696</v>
      </c>
    </row>
    <row r="84" spans="1:18" x14ac:dyDescent="0.3">
      <c r="C84">
        <v>220</v>
      </c>
      <c r="D84">
        <f t="shared" si="34"/>
        <v>2200</v>
      </c>
      <c r="E84">
        <v>92.370999999999995</v>
      </c>
      <c r="F84">
        <f t="shared" si="27"/>
        <v>-21.72944117273229</v>
      </c>
      <c r="K84">
        <v>220</v>
      </c>
      <c r="L84">
        <f t="shared" si="36"/>
        <v>2200</v>
      </c>
      <c r="M84">
        <v>20.248000000000001</v>
      </c>
      <c r="N84">
        <f t="shared" si="32"/>
        <v>-82.415062877787818</v>
      </c>
      <c r="O84">
        <v>220</v>
      </c>
      <c r="P84">
        <f t="shared" si="37"/>
        <v>2200</v>
      </c>
      <c r="Q84">
        <v>179.99199999999999</v>
      </c>
      <c r="R84">
        <f t="shared" si="33"/>
        <v>-40.00186669155589</v>
      </c>
    </row>
    <row r="85" spans="1:18" x14ac:dyDescent="0.3">
      <c r="C85">
        <v>240</v>
      </c>
      <c r="D85">
        <f t="shared" si="34"/>
        <v>2400</v>
      </c>
      <c r="E85">
        <v>98.558999999999997</v>
      </c>
      <c r="F85">
        <f t="shared" si="27"/>
        <v>-16.486039910180917</v>
      </c>
      <c r="K85">
        <v>240</v>
      </c>
      <c r="L85">
        <f t="shared" si="36"/>
        <v>2400</v>
      </c>
      <c r="M85">
        <v>77.537999999999997</v>
      </c>
      <c r="N85">
        <f t="shared" si="32"/>
        <v>-32.659973598276949</v>
      </c>
    </row>
    <row r="86" spans="1:18" x14ac:dyDescent="0.3">
      <c r="C86">
        <v>260</v>
      </c>
      <c r="D86">
        <f t="shared" si="34"/>
        <v>2600</v>
      </c>
      <c r="E86">
        <v>96.676000000000002</v>
      </c>
      <c r="F86">
        <f t="shared" si="27"/>
        <v>-18.081599796636016</v>
      </c>
      <c r="K86">
        <v>260</v>
      </c>
      <c r="L86">
        <f t="shared" si="36"/>
        <v>2600</v>
      </c>
      <c r="M86">
        <v>81.418999999999997</v>
      </c>
      <c r="N86">
        <f t="shared" si="32"/>
        <v>-29.289411519488652</v>
      </c>
    </row>
    <row r="87" spans="1:18" x14ac:dyDescent="0.3">
      <c r="C87">
        <v>280</v>
      </c>
      <c r="D87">
        <f t="shared" si="34"/>
        <v>2800</v>
      </c>
      <c r="E87">
        <v>103.75</v>
      </c>
      <c r="F87">
        <f t="shared" si="27"/>
        <v>-12.087446511036736</v>
      </c>
      <c r="K87">
        <v>280</v>
      </c>
      <c r="L87">
        <f t="shared" si="36"/>
        <v>2800</v>
      </c>
      <c r="M87">
        <v>72.462000000000003</v>
      </c>
      <c r="N87">
        <f t="shared" si="32"/>
        <v>-37.06836656708122</v>
      </c>
    </row>
    <row r="88" spans="1:18" x14ac:dyDescent="0.3">
      <c r="C88">
        <v>300</v>
      </c>
      <c r="D88">
        <f t="shared" si="34"/>
        <v>3000</v>
      </c>
      <c r="E88">
        <v>96.676000000000002</v>
      </c>
      <c r="F88">
        <f t="shared" si="27"/>
        <v>-18.081599796636016</v>
      </c>
    </row>
    <row r="89" spans="1:18" x14ac:dyDescent="0.3">
      <c r="C89">
        <v>320</v>
      </c>
      <c r="D89">
        <f t="shared" si="34"/>
        <v>3200</v>
      </c>
      <c r="E89">
        <v>97.555000000000007</v>
      </c>
      <c r="F89">
        <f t="shared" si="27"/>
        <v>-17.336779222980127</v>
      </c>
    </row>
    <row r="90" spans="1:18" x14ac:dyDescent="0.3">
      <c r="C90">
        <v>340</v>
      </c>
      <c r="D90">
        <f t="shared" si="34"/>
        <v>3400</v>
      </c>
      <c r="E90">
        <v>93.149000000000001</v>
      </c>
      <c r="F90">
        <f t="shared" si="27"/>
        <v>-21.070202940304195</v>
      </c>
    </row>
    <row r="91" spans="1:18" x14ac:dyDescent="0.3">
      <c r="C91">
        <v>360</v>
      </c>
      <c r="D91">
        <f t="shared" si="34"/>
        <v>3600</v>
      </c>
      <c r="E91">
        <v>96.676000000000002</v>
      </c>
      <c r="F91">
        <f t="shared" si="27"/>
        <v>-18.081599796636016</v>
      </c>
    </row>
    <row r="92" spans="1:18" x14ac:dyDescent="0.3">
      <c r="A92" t="s">
        <v>236</v>
      </c>
      <c r="B92" t="s">
        <v>242</v>
      </c>
      <c r="C92">
        <v>1</v>
      </c>
      <c r="D92">
        <f t="shared" ref="D92:D112" si="38">C92*10</f>
        <v>10</v>
      </c>
      <c r="E92">
        <v>66.807000000000002</v>
      </c>
      <c r="F92">
        <f t="shared" ref="F92:F112" si="39">(E92/E$92-1)*100</f>
        <v>0</v>
      </c>
      <c r="G92">
        <v>1</v>
      </c>
      <c r="H92">
        <f t="shared" ref="H92:H113" si="40">G92*10</f>
        <v>10</v>
      </c>
      <c r="I92">
        <v>77.028000000000006</v>
      </c>
      <c r="J92">
        <f t="shared" ref="J92:J113" si="41">(I92/I$92-1)*100</f>
        <v>0</v>
      </c>
      <c r="K92">
        <v>1</v>
      </c>
      <c r="L92">
        <f t="shared" ref="L92:L112" si="42">K92*10</f>
        <v>10</v>
      </c>
      <c r="M92">
        <v>192.161</v>
      </c>
      <c r="N92">
        <f>(M92/M$92-1)*100</f>
        <v>0</v>
      </c>
      <c r="O92">
        <v>1</v>
      </c>
      <c r="P92">
        <f t="shared" ref="P92:P109" si="43">O92*10</f>
        <v>10</v>
      </c>
      <c r="Q92">
        <v>239.01400000000001</v>
      </c>
      <c r="R92">
        <f>(Q92/Q$92-1)*100</f>
        <v>0</v>
      </c>
    </row>
    <row r="93" spans="1:18" x14ac:dyDescent="0.3">
      <c r="C93">
        <v>10</v>
      </c>
      <c r="D93">
        <f t="shared" si="38"/>
        <v>100</v>
      </c>
      <c r="E93">
        <v>72.462000000000003</v>
      </c>
      <c r="F93">
        <f t="shared" si="39"/>
        <v>8.4646818447168712</v>
      </c>
      <c r="G93">
        <v>10</v>
      </c>
      <c r="H93">
        <f t="shared" si="40"/>
        <v>100</v>
      </c>
      <c r="I93">
        <v>58.420999999999999</v>
      </c>
      <c r="J93">
        <f t="shared" si="41"/>
        <v>-24.156151010022331</v>
      </c>
      <c r="K93">
        <v>10</v>
      </c>
      <c r="L93">
        <f t="shared" si="42"/>
        <v>100</v>
      </c>
      <c r="M93">
        <v>203.41</v>
      </c>
      <c r="N93">
        <f t="shared" ref="N93:N112" si="44">(M93/M$92-1)*100</f>
        <v>5.8539453895431359</v>
      </c>
      <c r="O93">
        <v>10</v>
      </c>
      <c r="P93">
        <f t="shared" si="43"/>
        <v>100</v>
      </c>
      <c r="Q93">
        <v>245.19499999999999</v>
      </c>
      <c r="R93">
        <f t="shared" ref="R93:R109" si="45">(Q93/Q$92-1)*100</f>
        <v>2.5860409850468891</v>
      </c>
    </row>
    <row r="94" spans="1:18" x14ac:dyDescent="0.3">
      <c r="C94">
        <v>20</v>
      </c>
      <c r="D94">
        <f t="shared" si="38"/>
        <v>200</v>
      </c>
      <c r="E94">
        <v>74.691999999999993</v>
      </c>
      <c r="F94">
        <f t="shared" si="39"/>
        <v>11.802655410361185</v>
      </c>
      <c r="G94">
        <v>20</v>
      </c>
      <c r="H94">
        <f t="shared" si="40"/>
        <v>200</v>
      </c>
      <c r="I94">
        <v>58.420999999999999</v>
      </c>
      <c r="J94">
        <f t="shared" si="41"/>
        <v>-24.156151010022331</v>
      </c>
      <c r="K94">
        <v>20</v>
      </c>
      <c r="L94">
        <f t="shared" si="42"/>
        <v>200</v>
      </c>
      <c r="M94">
        <v>184.92</v>
      </c>
      <c r="N94">
        <f t="shared" si="44"/>
        <v>-3.7681943786720629</v>
      </c>
      <c r="O94">
        <v>20</v>
      </c>
      <c r="P94">
        <f t="shared" si="43"/>
        <v>200</v>
      </c>
      <c r="Q94">
        <v>228.14</v>
      </c>
      <c r="R94">
        <f t="shared" si="45"/>
        <v>-4.5495242956479665</v>
      </c>
    </row>
    <row r="95" spans="1:18" x14ac:dyDescent="0.3">
      <c r="C95">
        <v>30</v>
      </c>
      <c r="D95">
        <f t="shared" si="38"/>
        <v>300</v>
      </c>
      <c r="E95">
        <v>82.619</v>
      </c>
      <c r="F95">
        <f t="shared" si="39"/>
        <v>23.668178484290571</v>
      </c>
      <c r="G95">
        <v>30</v>
      </c>
      <c r="H95">
        <f t="shared" si="40"/>
        <v>300</v>
      </c>
      <c r="I95">
        <v>63.378</v>
      </c>
      <c r="J95">
        <f t="shared" si="41"/>
        <v>-17.720828789531083</v>
      </c>
      <c r="K95">
        <v>30</v>
      </c>
      <c r="L95">
        <f t="shared" si="42"/>
        <v>300</v>
      </c>
      <c r="M95">
        <v>192.161</v>
      </c>
      <c r="N95">
        <f t="shared" si="44"/>
        <v>0</v>
      </c>
      <c r="O95">
        <v>30</v>
      </c>
      <c r="P95">
        <f t="shared" si="43"/>
        <v>300</v>
      </c>
      <c r="Q95">
        <v>296.851</v>
      </c>
      <c r="R95">
        <f>(Q95/Q$92-1)*100</f>
        <v>24.198164124277245</v>
      </c>
    </row>
    <row r="96" spans="1:18" x14ac:dyDescent="0.3">
      <c r="C96">
        <v>40</v>
      </c>
      <c r="D96">
        <f t="shared" si="38"/>
        <v>400</v>
      </c>
      <c r="E96">
        <v>75.391999999999996</v>
      </c>
      <c r="F96">
        <f t="shared" si="39"/>
        <v>12.85044980316432</v>
      </c>
      <c r="G96">
        <v>40</v>
      </c>
      <c r="H96">
        <f t="shared" si="40"/>
        <v>400</v>
      </c>
      <c r="I96">
        <v>61.593000000000004</v>
      </c>
      <c r="J96">
        <f t="shared" si="41"/>
        <v>-20.038167938931295</v>
      </c>
      <c r="K96">
        <v>40</v>
      </c>
      <c r="L96">
        <f t="shared" si="42"/>
        <v>400</v>
      </c>
      <c r="M96">
        <v>181.48</v>
      </c>
      <c r="N96">
        <f t="shared" si="44"/>
        <v>-5.5583599169446547</v>
      </c>
      <c r="O96">
        <v>40</v>
      </c>
      <c r="P96">
        <f t="shared" si="43"/>
        <v>400</v>
      </c>
      <c r="Q96">
        <v>303.51900000000001</v>
      </c>
      <c r="R96" s="4">
        <f t="shared" si="45"/>
        <v>26.987958864334296</v>
      </c>
    </row>
    <row r="97" spans="3:18" x14ac:dyDescent="0.3">
      <c r="C97">
        <v>50</v>
      </c>
      <c r="D97">
        <f t="shared" si="38"/>
        <v>500</v>
      </c>
      <c r="E97">
        <v>73.361999999999995</v>
      </c>
      <c r="F97">
        <f t="shared" si="39"/>
        <v>9.8118460640352012</v>
      </c>
      <c r="G97">
        <v>50</v>
      </c>
      <c r="H97">
        <f t="shared" si="40"/>
        <v>500</v>
      </c>
      <c r="I97">
        <v>47.238999999999997</v>
      </c>
      <c r="J97">
        <f t="shared" si="41"/>
        <v>-38.672950096068973</v>
      </c>
      <c r="K97">
        <v>50</v>
      </c>
      <c r="L97">
        <f t="shared" si="42"/>
        <v>500</v>
      </c>
      <c r="M97">
        <v>173.90799999999999</v>
      </c>
      <c r="N97">
        <f t="shared" si="44"/>
        <v>-9.4988056889795622</v>
      </c>
      <c r="O97">
        <v>50</v>
      </c>
      <c r="P97">
        <f t="shared" si="43"/>
        <v>500</v>
      </c>
      <c r="Q97">
        <v>295.43200000000002</v>
      </c>
      <c r="R97">
        <f t="shared" si="45"/>
        <v>23.604475051670626</v>
      </c>
    </row>
    <row r="98" spans="3:18" x14ac:dyDescent="0.3">
      <c r="C98">
        <v>60</v>
      </c>
      <c r="D98">
        <f t="shared" si="38"/>
        <v>600</v>
      </c>
      <c r="E98">
        <v>72.462000000000003</v>
      </c>
      <c r="F98">
        <f t="shared" si="39"/>
        <v>8.4646818447168712</v>
      </c>
      <c r="G98">
        <v>60</v>
      </c>
      <c r="H98">
        <f t="shared" si="40"/>
        <v>600</v>
      </c>
      <c r="I98">
        <v>53.860999999999997</v>
      </c>
      <c r="J98">
        <f t="shared" si="41"/>
        <v>-30.076076232019531</v>
      </c>
      <c r="K98">
        <v>60</v>
      </c>
      <c r="L98">
        <f t="shared" si="42"/>
        <v>600</v>
      </c>
      <c r="M98">
        <v>181.191</v>
      </c>
      <c r="N98">
        <f t="shared" si="44"/>
        <v>-5.7087546380378935</v>
      </c>
      <c r="O98">
        <v>60</v>
      </c>
      <c r="P98">
        <f t="shared" si="43"/>
        <v>600</v>
      </c>
      <c r="Q98">
        <v>289.303</v>
      </c>
      <c r="R98">
        <f t="shared" si="45"/>
        <v>21.040190114386604</v>
      </c>
    </row>
    <row r="99" spans="3:18" x14ac:dyDescent="0.3">
      <c r="C99">
        <v>80</v>
      </c>
      <c r="D99">
        <f t="shared" si="38"/>
        <v>800</v>
      </c>
      <c r="E99">
        <v>65.316000000000003</v>
      </c>
      <c r="F99">
        <f t="shared" si="39"/>
        <v>-2.2318020566707064</v>
      </c>
      <c r="G99">
        <v>80</v>
      </c>
      <c r="H99">
        <f t="shared" si="40"/>
        <v>800</v>
      </c>
      <c r="I99">
        <v>53.494</v>
      </c>
      <c r="J99">
        <f t="shared" si="41"/>
        <v>-30.552526354053079</v>
      </c>
      <c r="K99">
        <v>80</v>
      </c>
      <c r="L99">
        <f t="shared" si="42"/>
        <v>800</v>
      </c>
      <c r="M99">
        <v>184.77799999999999</v>
      </c>
      <c r="N99">
        <f t="shared" si="44"/>
        <v>-3.8420907468216803</v>
      </c>
      <c r="O99">
        <v>80</v>
      </c>
      <c r="P99">
        <f t="shared" si="43"/>
        <v>800</v>
      </c>
      <c r="Q99">
        <v>261.19</v>
      </c>
      <c r="R99">
        <f t="shared" si="45"/>
        <v>9.2781175998058565</v>
      </c>
    </row>
    <row r="100" spans="3:18" x14ac:dyDescent="0.3">
      <c r="C100">
        <v>100</v>
      </c>
      <c r="D100">
        <f t="shared" si="38"/>
        <v>1000</v>
      </c>
      <c r="E100">
        <v>72.462000000000003</v>
      </c>
      <c r="F100">
        <f t="shared" si="39"/>
        <v>8.4646818447168712</v>
      </c>
      <c r="G100">
        <v>100</v>
      </c>
      <c r="H100">
        <f t="shared" si="40"/>
        <v>1000</v>
      </c>
      <c r="I100">
        <v>54.345999999999997</v>
      </c>
      <c r="J100">
        <f t="shared" si="41"/>
        <v>-29.446435062574661</v>
      </c>
      <c r="K100">
        <v>100</v>
      </c>
      <c r="L100">
        <f t="shared" si="42"/>
        <v>1000</v>
      </c>
      <c r="M100">
        <v>185.66399999999999</v>
      </c>
      <c r="N100">
        <f t="shared" si="44"/>
        <v>-3.3810190413247287</v>
      </c>
      <c r="O100">
        <v>100</v>
      </c>
      <c r="P100">
        <f t="shared" si="43"/>
        <v>1000</v>
      </c>
      <c r="Q100">
        <v>241.69</v>
      </c>
      <c r="R100">
        <f t="shared" si="45"/>
        <v>1.1195996887211512</v>
      </c>
    </row>
    <row r="101" spans="3:18" x14ac:dyDescent="0.3">
      <c r="C101">
        <v>120</v>
      </c>
      <c r="D101">
        <f t="shared" si="38"/>
        <v>1200</v>
      </c>
      <c r="E101">
        <v>86.424000000000007</v>
      </c>
      <c r="F101">
        <f t="shared" si="39"/>
        <v>29.363689433741968</v>
      </c>
      <c r="G101">
        <v>120</v>
      </c>
      <c r="H101">
        <f t="shared" si="40"/>
        <v>1200</v>
      </c>
      <c r="I101">
        <v>53.494</v>
      </c>
      <c r="J101">
        <f t="shared" si="41"/>
        <v>-30.552526354053079</v>
      </c>
      <c r="K101">
        <v>120</v>
      </c>
      <c r="L101">
        <f t="shared" si="42"/>
        <v>1200</v>
      </c>
      <c r="M101">
        <v>163.07900000000001</v>
      </c>
      <c r="N101">
        <f t="shared" si="44"/>
        <v>-15.134184355826619</v>
      </c>
      <c r="O101">
        <v>120</v>
      </c>
      <c r="P101">
        <f t="shared" si="43"/>
        <v>1200</v>
      </c>
      <c r="Q101">
        <v>199.40199999999999</v>
      </c>
      <c r="R101">
        <f t="shared" si="45"/>
        <v>-16.573087768917315</v>
      </c>
    </row>
    <row r="102" spans="3:18" x14ac:dyDescent="0.3">
      <c r="C102">
        <v>140</v>
      </c>
      <c r="D102">
        <f t="shared" si="38"/>
        <v>1400</v>
      </c>
      <c r="E102">
        <v>89.483999999999995</v>
      </c>
      <c r="F102" s="4">
        <f t="shared" si="39"/>
        <v>33.944047779424302</v>
      </c>
      <c r="G102">
        <v>140</v>
      </c>
      <c r="H102">
        <f t="shared" si="40"/>
        <v>1400</v>
      </c>
      <c r="I102">
        <v>52.253</v>
      </c>
      <c r="J102">
        <f t="shared" si="41"/>
        <v>-32.163628810302747</v>
      </c>
      <c r="K102">
        <v>140</v>
      </c>
      <c r="L102">
        <f t="shared" si="42"/>
        <v>1400</v>
      </c>
      <c r="M102">
        <v>159.416</v>
      </c>
      <c r="N102">
        <f t="shared" si="44"/>
        <v>-17.04039841591166</v>
      </c>
      <c r="O102">
        <v>140</v>
      </c>
      <c r="P102">
        <f t="shared" si="43"/>
        <v>1400</v>
      </c>
      <c r="Q102">
        <v>206.00700000000001</v>
      </c>
      <c r="R102">
        <f t="shared" si="45"/>
        <v>-13.809651317496051</v>
      </c>
    </row>
    <row r="103" spans="3:18" x14ac:dyDescent="0.3">
      <c r="C103">
        <v>160</v>
      </c>
      <c r="D103">
        <f t="shared" si="38"/>
        <v>1600</v>
      </c>
      <c r="E103">
        <v>78.043999999999997</v>
      </c>
      <c r="F103">
        <f t="shared" si="39"/>
        <v>16.820093702755699</v>
      </c>
      <c r="G103">
        <v>160</v>
      </c>
      <c r="H103">
        <f t="shared" si="40"/>
        <v>1600</v>
      </c>
      <c r="I103">
        <v>50.334000000000003</v>
      </c>
      <c r="J103">
        <f t="shared" si="41"/>
        <v>-34.6549306745599</v>
      </c>
      <c r="K103">
        <v>160</v>
      </c>
      <c r="L103">
        <f t="shared" si="42"/>
        <v>1600</v>
      </c>
      <c r="M103">
        <v>159.416</v>
      </c>
      <c r="N103">
        <f t="shared" si="44"/>
        <v>-17.04039841591166</v>
      </c>
      <c r="O103">
        <v>160</v>
      </c>
      <c r="P103">
        <f t="shared" si="43"/>
        <v>1600</v>
      </c>
      <c r="Q103">
        <v>168.892</v>
      </c>
      <c r="R103">
        <f t="shared" si="45"/>
        <v>-29.338030408260607</v>
      </c>
    </row>
    <row r="104" spans="3:18" x14ac:dyDescent="0.3">
      <c r="C104">
        <v>180</v>
      </c>
      <c r="D104">
        <f t="shared" si="38"/>
        <v>1800</v>
      </c>
      <c r="E104">
        <v>76.171000000000006</v>
      </c>
      <c r="F104">
        <f t="shared" si="39"/>
        <v>14.016495277440999</v>
      </c>
      <c r="G104">
        <v>180</v>
      </c>
      <c r="H104">
        <f t="shared" si="40"/>
        <v>1800</v>
      </c>
      <c r="I104">
        <v>44.225000000000001</v>
      </c>
      <c r="J104">
        <f t="shared" si="41"/>
        <v>-42.585812951134649</v>
      </c>
      <c r="K104">
        <v>180</v>
      </c>
      <c r="L104">
        <f t="shared" si="42"/>
        <v>1800</v>
      </c>
      <c r="M104">
        <v>167.01599999999999</v>
      </c>
      <c r="N104">
        <f t="shared" si="44"/>
        <v>-13.085381529030348</v>
      </c>
      <c r="O104">
        <v>180</v>
      </c>
      <c r="P104">
        <f t="shared" si="43"/>
        <v>1800</v>
      </c>
      <c r="Q104">
        <v>170.32400000000001</v>
      </c>
      <c r="R104">
        <f t="shared" si="45"/>
        <v>-28.738902323713255</v>
      </c>
    </row>
    <row r="105" spans="3:18" x14ac:dyDescent="0.3">
      <c r="C105">
        <v>200</v>
      </c>
      <c r="D105">
        <f t="shared" si="38"/>
        <v>2000</v>
      </c>
      <c r="E105">
        <v>84.271000000000001</v>
      </c>
      <c r="F105">
        <f t="shared" si="39"/>
        <v>26.140973251306001</v>
      </c>
      <c r="G105">
        <v>200</v>
      </c>
      <c r="H105">
        <f t="shared" si="40"/>
        <v>2000</v>
      </c>
      <c r="I105">
        <v>38.514000000000003</v>
      </c>
      <c r="J105">
        <f t="shared" si="41"/>
        <v>-50</v>
      </c>
      <c r="K105">
        <v>200</v>
      </c>
      <c r="L105">
        <f t="shared" si="42"/>
        <v>2000</v>
      </c>
      <c r="M105">
        <v>163.07900000000001</v>
      </c>
      <c r="N105">
        <f t="shared" si="44"/>
        <v>-15.134184355826619</v>
      </c>
      <c r="O105">
        <v>200</v>
      </c>
      <c r="P105">
        <f t="shared" si="43"/>
        <v>2000</v>
      </c>
      <c r="Q105">
        <v>157.46899999999999</v>
      </c>
      <c r="R105">
        <f t="shared" si="45"/>
        <v>-34.117248362020632</v>
      </c>
    </row>
    <row r="106" spans="3:18" x14ac:dyDescent="0.3">
      <c r="C106">
        <v>220</v>
      </c>
      <c r="D106">
        <f t="shared" si="38"/>
        <v>2200</v>
      </c>
      <c r="E106">
        <v>82.698999999999998</v>
      </c>
      <c r="F106">
        <f t="shared" si="39"/>
        <v>23.787926414896642</v>
      </c>
      <c r="G106">
        <v>220</v>
      </c>
      <c r="H106">
        <f t="shared" si="40"/>
        <v>2200</v>
      </c>
      <c r="I106">
        <v>40.991</v>
      </c>
      <c r="J106">
        <f t="shared" si="41"/>
        <v>-46.784286233577411</v>
      </c>
      <c r="K106">
        <v>220</v>
      </c>
      <c r="L106">
        <f t="shared" si="42"/>
        <v>2200</v>
      </c>
      <c r="M106">
        <v>155.79300000000001</v>
      </c>
      <c r="N106">
        <f t="shared" si="44"/>
        <v>-18.925796597644684</v>
      </c>
      <c r="O106">
        <v>220</v>
      </c>
      <c r="P106">
        <f t="shared" si="43"/>
        <v>2200</v>
      </c>
      <c r="Q106">
        <v>158.92099999999999</v>
      </c>
      <c r="R106">
        <f t="shared" si="45"/>
        <v>-33.509752566795257</v>
      </c>
    </row>
    <row r="107" spans="3:18" x14ac:dyDescent="0.3">
      <c r="C107">
        <v>240</v>
      </c>
      <c r="D107">
        <f t="shared" si="38"/>
        <v>2400</v>
      </c>
      <c r="E107">
        <v>74.691999999999993</v>
      </c>
      <c r="F107">
        <f t="shared" si="39"/>
        <v>11.802655410361185</v>
      </c>
      <c r="G107">
        <v>240</v>
      </c>
      <c r="H107">
        <f t="shared" si="40"/>
        <v>2400</v>
      </c>
      <c r="I107">
        <v>51.494</v>
      </c>
      <c r="J107">
        <f t="shared" si="41"/>
        <v>-33.148984784753601</v>
      </c>
      <c r="K107">
        <v>240</v>
      </c>
      <c r="L107">
        <f t="shared" si="42"/>
        <v>2400</v>
      </c>
      <c r="M107">
        <v>170.43899999999999</v>
      </c>
      <c r="N107">
        <f t="shared" si="44"/>
        <v>-11.304062739057352</v>
      </c>
      <c r="O107">
        <v>240</v>
      </c>
      <c r="P107">
        <f t="shared" si="43"/>
        <v>2400</v>
      </c>
      <c r="Q107">
        <v>155.624</v>
      </c>
      <c r="R107">
        <f t="shared" si="45"/>
        <v>-34.889169672069421</v>
      </c>
    </row>
    <row r="108" spans="3:18" x14ac:dyDescent="0.3">
      <c r="C108">
        <v>260</v>
      </c>
      <c r="D108">
        <f t="shared" si="38"/>
        <v>2600</v>
      </c>
      <c r="E108">
        <v>81.015000000000001</v>
      </c>
      <c r="F108">
        <f t="shared" si="39"/>
        <v>21.267232475638775</v>
      </c>
      <c r="G108">
        <v>260</v>
      </c>
      <c r="H108">
        <f t="shared" si="40"/>
        <v>2600</v>
      </c>
      <c r="I108">
        <v>74.34</v>
      </c>
      <c r="J108">
        <f t="shared" si="41"/>
        <v>-3.4896401308615044</v>
      </c>
      <c r="K108">
        <v>260</v>
      </c>
      <c r="L108">
        <f t="shared" si="42"/>
        <v>2600</v>
      </c>
      <c r="M108">
        <v>159.786</v>
      </c>
      <c r="N108">
        <f t="shared" si="44"/>
        <v>-16.847851541155588</v>
      </c>
      <c r="O108">
        <v>260</v>
      </c>
      <c r="P108">
        <f t="shared" si="43"/>
        <v>2600</v>
      </c>
      <c r="Q108">
        <v>186.756</v>
      </c>
      <c r="R108">
        <f t="shared" si="45"/>
        <v>-21.863991230639211</v>
      </c>
    </row>
    <row r="109" spans="3:18" x14ac:dyDescent="0.3">
      <c r="C109">
        <v>280</v>
      </c>
      <c r="D109">
        <f t="shared" si="38"/>
        <v>2800</v>
      </c>
      <c r="E109">
        <v>69.691999999999993</v>
      </c>
      <c r="F109">
        <f t="shared" si="39"/>
        <v>4.3184097474815442</v>
      </c>
      <c r="G109">
        <v>280</v>
      </c>
      <c r="H109">
        <f t="shared" si="40"/>
        <v>2800</v>
      </c>
      <c r="I109">
        <v>71.915999999999997</v>
      </c>
      <c r="J109">
        <f t="shared" si="41"/>
        <v>-6.6365477488705471</v>
      </c>
      <c r="K109">
        <v>280</v>
      </c>
      <c r="L109">
        <f t="shared" si="42"/>
        <v>2800</v>
      </c>
      <c r="M109">
        <v>174.059</v>
      </c>
      <c r="N109">
        <f t="shared" si="44"/>
        <v>-9.4202257482007283</v>
      </c>
      <c r="O109">
        <v>280</v>
      </c>
      <c r="P109">
        <f t="shared" si="43"/>
        <v>2800</v>
      </c>
      <c r="Q109">
        <v>183.673</v>
      </c>
      <c r="R109">
        <f t="shared" si="45"/>
        <v>-23.153873831658402</v>
      </c>
    </row>
    <row r="110" spans="3:18" x14ac:dyDescent="0.3">
      <c r="C110">
        <v>300</v>
      </c>
      <c r="D110">
        <f t="shared" si="38"/>
        <v>3000</v>
      </c>
      <c r="E110">
        <v>71.367000000000004</v>
      </c>
      <c r="F110">
        <f t="shared" si="39"/>
        <v>6.825632044546226</v>
      </c>
      <c r="G110">
        <v>300</v>
      </c>
      <c r="H110">
        <f t="shared" si="40"/>
        <v>3000</v>
      </c>
      <c r="I110">
        <v>64.099000000000004</v>
      </c>
      <c r="J110">
        <f t="shared" si="41"/>
        <v>-16.784805525263547</v>
      </c>
      <c r="K110">
        <v>300</v>
      </c>
      <c r="L110">
        <f t="shared" si="42"/>
        <v>3000</v>
      </c>
      <c r="M110">
        <v>166.66200000000001</v>
      </c>
      <c r="N110">
        <f t="shared" si="44"/>
        <v>-13.269602052445606</v>
      </c>
    </row>
    <row r="111" spans="3:18" x14ac:dyDescent="0.3">
      <c r="C111">
        <v>320</v>
      </c>
      <c r="D111">
        <f t="shared" si="38"/>
        <v>3200</v>
      </c>
      <c r="E111">
        <v>76.171000000000006</v>
      </c>
      <c r="F111">
        <f t="shared" si="39"/>
        <v>14.016495277440999</v>
      </c>
      <c r="G111">
        <v>320</v>
      </c>
      <c r="H111">
        <f t="shared" si="40"/>
        <v>3200</v>
      </c>
      <c r="I111">
        <v>65.316000000000003</v>
      </c>
      <c r="J111">
        <f t="shared" si="41"/>
        <v>-15.204860570182277</v>
      </c>
      <c r="K111">
        <v>320</v>
      </c>
      <c r="L111">
        <f t="shared" si="42"/>
        <v>3200</v>
      </c>
      <c r="M111">
        <v>166.82</v>
      </c>
      <c r="N111">
        <f t="shared" si="44"/>
        <v>-13.187379332955185</v>
      </c>
    </row>
    <row r="112" spans="3:18" x14ac:dyDescent="0.3">
      <c r="C112">
        <v>340</v>
      </c>
      <c r="D112">
        <f t="shared" si="38"/>
        <v>3400</v>
      </c>
      <c r="E112">
        <v>68.072000000000003</v>
      </c>
      <c r="F112">
        <f t="shared" si="39"/>
        <v>1.8935141527085531</v>
      </c>
      <c r="G112">
        <v>340</v>
      </c>
      <c r="H112">
        <f t="shared" si="40"/>
        <v>3400</v>
      </c>
      <c r="I112">
        <v>61.698999999999998</v>
      </c>
      <c r="J112">
        <f t="shared" si="41"/>
        <v>-19.90055564210418</v>
      </c>
      <c r="K112">
        <v>340</v>
      </c>
      <c r="L112">
        <f t="shared" si="42"/>
        <v>3400</v>
      </c>
      <c r="M112">
        <v>144.96899999999999</v>
      </c>
      <c r="N112">
        <f t="shared" si="44"/>
        <v>-24.558573279697761</v>
      </c>
    </row>
    <row r="113" spans="1:10" x14ac:dyDescent="0.3">
      <c r="G113">
        <v>360</v>
      </c>
      <c r="H113">
        <f t="shared" si="40"/>
        <v>3600</v>
      </c>
      <c r="I113">
        <v>49.279000000000003</v>
      </c>
      <c r="J113">
        <f t="shared" si="41"/>
        <v>-36.024562496754427</v>
      </c>
    </row>
    <row r="114" spans="1:10" x14ac:dyDescent="0.3">
      <c r="A114" t="s">
        <v>57</v>
      </c>
      <c r="B114" t="s">
        <v>240</v>
      </c>
      <c r="C114">
        <v>1</v>
      </c>
      <c r="D114">
        <f t="shared" ref="D114:D133" si="46">C114*10</f>
        <v>10</v>
      </c>
      <c r="E114">
        <v>120.92700000000001</v>
      </c>
      <c r="F114">
        <f t="shared" ref="F114:F128" si="47">(E114/E$114-1)*100</f>
        <v>0</v>
      </c>
    </row>
    <row r="115" spans="1:10" x14ac:dyDescent="0.3">
      <c r="C115">
        <v>10</v>
      </c>
      <c r="D115">
        <f t="shared" si="46"/>
        <v>100</v>
      </c>
      <c r="E115">
        <v>106.06399999999999</v>
      </c>
      <c r="F115">
        <f t="shared" si="47"/>
        <v>-12.290886237151355</v>
      </c>
    </row>
    <row r="116" spans="1:10" x14ac:dyDescent="0.3">
      <c r="C116">
        <v>20</v>
      </c>
      <c r="D116">
        <f t="shared" si="46"/>
        <v>200</v>
      </c>
      <c r="E116">
        <v>120.92700000000001</v>
      </c>
      <c r="F116">
        <f t="shared" si="47"/>
        <v>0</v>
      </c>
    </row>
    <row r="117" spans="1:10" x14ac:dyDescent="0.3">
      <c r="C117">
        <v>30</v>
      </c>
      <c r="D117">
        <f t="shared" si="46"/>
        <v>300</v>
      </c>
      <c r="E117">
        <v>113.247</v>
      </c>
      <c r="F117">
        <f t="shared" si="47"/>
        <v>-6.3509389962539409</v>
      </c>
    </row>
    <row r="118" spans="1:10" x14ac:dyDescent="0.3">
      <c r="C118">
        <v>40</v>
      </c>
      <c r="D118">
        <f t="shared" si="46"/>
        <v>400</v>
      </c>
      <c r="E118">
        <v>138.864</v>
      </c>
      <c r="F118">
        <f t="shared" si="47"/>
        <v>14.832915726016527</v>
      </c>
    </row>
    <row r="119" spans="1:10" x14ac:dyDescent="0.3">
      <c r="C119">
        <v>50</v>
      </c>
      <c r="D119">
        <f t="shared" si="46"/>
        <v>500</v>
      </c>
      <c r="E119">
        <v>135.80600000000001</v>
      </c>
      <c r="F119">
        <f t="shared" si="47"/>
        <v>12.304117360060207</v>
      </c>
    </row>
    <row r="120" spans="1:10" x14ac:dyDescent="0.3">
      <c r="C120">
        <v>60</v>
      </c>
      <c r="D120">
        <f t="shared" si="46"/>
        <v>600</v>
      </c>
      <c r="E120">
        <v>194.773</v>
      </c>
      <c r="F120">
        <f t="shared" si="47"/>
        <v>61.066593895490648</v>
      </c>
    </row>
    <row r="121" spans="1:10" x14ac:dyDescent="0.3">
      <c r="C121">
        <v>80</v>
      </c>
      <c r="D121">
        <f t="shared" si="46"/>
        <v>800</v>
      </c>
      <c r="E121">
        <v>222.459</v>
      </c>
      <c r="F121">
        <f t="shared" si="47"/>
        <v>83.9613981989134</v>
      </c>
    </row>
    <row r="122" spans="1:10" x14ac:dyDescent="0.3">
      <c r="C122">
        <v>100</v>
      </c>
      <c r="D122">
        <f t="shared" si="46"/>
        <v>1000</v>
      </c>
      <c r="E122">
        <v>203.41</v>
      </c>
      <c r="F122">
        <f t="shared" si="47"/>
        <v>68.20891943073093</v>
      </c>
    </row>
    <row r="123" spans="1:10" x14ac:dyDescent="0.3">
      <c r="C123">
        <v>120</v>
      </c>
      <c r="D123">
        <f t="shared" si="46"/>
        <v>1200</v>
      </c>
      <c r="E123">
        <v>181.191</v>
      </c>
      <c r="F123">
        <f t="shared" si="47"/>
        <v>49.835024436230114</v>
      </c>
    </row>
    <row r="124" spans="1:10" x14ac:dyDescent="0.3">
      <c r="C124">
        <v>140</v>
      </c>
      <c r="D124">
        <f t="shared" si="46"/>
        <v>1400</v>
      </c>
      <c r="E124">
        <v>170.63200000000001</v>
      </c>
      <c r="F124">
        <f t="shared" si="47"/>
        <v>41.103310261562754</v>
      </c>
    </row>
    <row r="125" spans="1:10" x14ac:dyDescent="0.3">
      <c r="C125">
        <v>160</v>
      </c>
      <c r="D125">
        <f t="shared" si="46"/>
        <v>1600</v>
      </c>
      <c r="E125">
        <v>134.83600000000001</v>
      </c>
      <c r="F125">
        <f t="shared" si="47"/>
        <v>11.501980533710432</v>
      </c>
    </row>
    <row r="126" spans="1:10" x14ac:dyDescent="0.3">
      <c r="C126">
        <v>180</v>
      </c>
      <c r="D126">
        <f t="shared" si="46"/>
        <v>1800</v>
      </c>
      <c r="E126">
        <v>105.63</v>
      </c>
      <c r="F126">
        <f t="shared" si="47"/>
        <v>-12.649780446054237</v>
      </c>
    </row>
    <row r="127" spans="1:10" x14ac:dyDescent="0.3">
      <c r="C127">
        <v>200</v>
      </c>
      <c r="D127">
        <f t="shared" si="46"/>
        <v>2000</v>
      </c>
      <c r="E127">
        <v>106.06399999999999</v>
      </c>
      <c r="F127">
        <f t="shared" si="47"/>
        <v>-12.290886237151355</v>
      </c>
    </row>
    <row r="128" spans="1:10" x14ac:dyDescent="0.3">
      <c r="C128">
        <v>220</v>
      </c>
      <c r="D128">
        <f t="shared" si="46"/>
        <v>2200</v>
      </c>
      <c r="E128">
        <v>94.478999999999999</v>
      </c>
      <c r="F128">
        <f t="shared" si="47"/>
        <v>-21.871046168349505</v>
      </c>
    </row>
    <row r="129" spans="1:7" x14ac:dyDescent="0.3">
      <c r="A129" t="s">
        <v>57</v>
      </c>
      <c r="B129" t="s">
        <v>241</v>
      </c>
      <c r="C129" s="37">
        <v>1</v>
      </c>
      <c r="D129" s="37">
        <f t="shared" si="46"/>
        <v>10</v>
      </c>
      <c r="E129" s="37">
        <v>245.00800000000001</v>
      </c>
      <c r="F129" s="37">
        <f>(E129/E$129-1)*100</f>
        <v>0</v>
      </c>
      <c r="G129" t="s">
        <v>249</v>
      </c>
    </row>
    <row r="130" spans="1:7" x14ac:dyDescent="0.3">
      <c r="C130" s="37">
        <v>10</v>
      </c>
      <c r="D130" s="37">
        <f t="shared" si="46"/>
        <v>100</v>
      </c>
      <c r="E130" s="37">
        <v>243.476</v>
      </c>
      <c r="F130" s="37">
        <f t="shared" ref="F130:F150" si="48">(E130/E$129-1)*100</f>
        <v>-0.62528570495657965</v>
      </c>
    </row>
    <row r="131" spans="1:7" x14ac:dyDescent="0.3">
      <c r="C131" s="37">
        <v>20</v>
      </c>
      <c r="D131" s="37">
        <f t="shared" si="46"/>
        <v>200</v>
      </c>
      <c r="E131" s="37">
        <v>234.27199999999999</v>
      </c>
      <c r="F131" s="37">
        <f t="shared" si="48"/>
        <v>-4.3818977339515559</v>
      </c>
    </row>
    <row r="132" spans="1:7" x14ac:dyDescent="0.3">
      <c r="C132" s="37">
        <v>30</v>
      </c>
      <c r="D132" s="37">
        <f t="shared" si="46"/>
        <v>300</v>
      </c>
      <c r="E132" s="37">
        <v>228.28399999999999</v>
      </c>
      <c r="F132" s="37">
        <f t="shared" si="48"/>
        <v>-6.8258995624632774</v>
      </c>
    </row>
    <row r="133" spans="1:7" x14ac:dyDescent="0.3">
      <c r="C133" s="37">
        <v>40</v>
      </c>
      <c r="D133" s="37">
        <f t="shared" si="46"/>
        <v>400</v>
      </c>
      <c r="E133" s="37">
        <v>219.57900000000001</v>
      </c>
      <c r="F133" s="37">
        <f t="shared" si="48"/>
        <v>-10.378844772415597</v>
      </c>
    </row>
    <row r="134" spans="1:7" x14ac:dyDescent="0.3">
      <c r="C134" s="37">
        <v>50</v>
      </c>
      <c r="D134" s="37">
        <f t="shared" ref="D134" si="49">C134*10</f>
        <v>500</v>
      </c>
      <c r="E134" s="37">
        <v>220.29499999999999</v>
      </c>
      <c r="F134" s="37">
        <f t="shared" si="48"/>
        <v>-10.08660941683538</v>
      </c>
    </row>
    <row r="135" spans="1:7" x14ac:dyDescent="0.3">
      <c r="C135">
        <v>60</v>
      </c>
      <c r="D135" s="38">
        <f>C129*10</f>
        <v>10</v>
      </c>
      <c r="E135">
        <v>214.03899999999999</v>
      </c>
      <c r="F135">
        <f t="shared" si="48"/>
        <v>-12.639995428720708</v>
      </c>
    </row>
    <row r="136" spans="1:7" x14ac:dyDescent="0.3">
      <c r="C136">
        <v>80</v>
      </c>
      <c r="D136" s="38">
        <f>C131*10</f>
        <v>200</v>
      </c>
      <c r="E136">
        <v>249.33600000000001</v>
      </c>
      <c r="F136">
        <f t="shared" si="48"/>
        <v>1.7664729314961214</v>
      </c>
    </row>
    <row r="137" spans="1:7" x14ac:dyDescent="0.3">
      <c r="C137">
        <v>100</v>
      </c>
      <c r="D137" s="38">
        <f>C133*10</f>
        <v>400</v>
      </c>
      <c r="E137">
        <v>312.721</v>
      </c>
      <c r="F137">
        <f t="shared" si="48"/>
        <v>27.637056749167364</v>
      </c>
    </row>
    <row r="138" spans="1:7" x14ac:dyDescent="0.3">
      <c r="C138">
        <v>120</v>
      </c>
      <c r="D138" s="38">
        <f>C135*10</f>
        <v>600</v>
      </c>
      <c r="E138">
        <v>353.08</v>
      </c>
      <c r="F138">
        <f t="shared" si="48"/>
        <v>44.109580095343802</v>
      </c>
    </row>
    <row r="139" spans="1:7" x14ac:dyDescent="0.3">
      <c r="C139">
        <v>140</v>
      </c>
      <c r="D139" s="38">
        <f>C136*10</f>
        <v>800</v>
      </c>
      <c r="E139">
        <v>507.233</v>
      </c>
      <c r="F139">
        <f t="shared" si="48"/>
        <v>107.02711748187812</v>
      </c>
    </row>
    <row r="140" spans="1:7" x14ac:dyDescent="0.3">
      <c r="C140">
        <v>160</v>
      </c>
      <c r="D140" s="38">
        <f t="shared" ref="D140:D150" si="50">C137*10</f>
        <v>1000</v>
      </c>
      <c r="E140">
        <v>607.61099999999999</v>
      </c>
      <c r="F140">
        <f t="shared" si="48"/>
        <v>147.99639195454839</v>
      </c>
    </row>
    <row r="141" spans="1:7" x14ac:dyDescent="0.3">
      <c r="C141">
        <v>180</v>
      </c>
      <c r="D141" s="38">
        <f t="shared" si="50"/>
        <v>1200</v>
      </c>
      <c r="E141">
        <v>648.21</v>
      </c>
      <c r="F141">
        <f t="shared" si="48"/>
        <v>164.56687128583556</v>
      </c>
    </row>
    <row r="142" spans="1:7" x14ac:dyDescent="0.3">
      <c r="C142">
        <v>200</v>
      </c>
      <c r="D142" s="38">
        <f t="shared" si="50"/>
        <v>1400</v>
      </c>
      <c r="E142">
        <v>635.87099999999998</v>
      </c>
      <c r="F142">
        <f t="shared" si="48"/>
        <v>159.5307092013322</v>
      </c>
    </row>
    <row r="143" spans="1:7" x14ac:dyDescent="0.3">
      <c r="C143">
        <v>220</v>
      </c>
      <c r="D143" s="38">
        <f t="shared" si="50"/>
        <v>1600</v>
      </c>
      <c r="E143">
        <v>571.45000000000005</v>
      </c>
      <c r="F143">
        <f t="shared" si="48"/>
        <v>133.23728204793315</v>
      </c>
    </row>
    <row r="144" spans="1:7" x14ac:dyDescent="0.3">
      <c r="C144">
        <v>240</v>
      </c>
      <c r="D144" s="38">
        <f t="shared" si="50"/>
        <v>1800</v>
      </c>
      <c r="E144">
        <v>525.19899999999996</v>
      </c>
      <c r="F144">
        <f t="shared" si="48"/>
        <v>114.35993926728921</v>
      </c>
    </row>
    <row r="145" spans="1:6" x14ac:dyDescent="0.3">
      <c r="C145">
        <v>260</v>
      </c>
      <c r="D145" s="38">
        <f t="shared" si="50"/>
        <v>2000</v>
      </c>
      <c r="E145">
        <v>471.42</v>
      </c>
      <c r="F145">
        <f t="shared" si="48"/>
        <v>92.410043753673349</v>
      </c>
    </row>
    <row r="146" spans="1:6" x14ac:dyDescent="0.3">
      <c r="C146">
        <v>280</v>
      </c>
      <c r="D146" s="38">
        <f t="shared" si="50"/>
        <v>2200</v>
      </c>
      <c r="E146">
        <v>423.654</v>
      </c>
      <c r="F146">
        <f t="shared" si="48"/>
        <v>72.91435381701821</v>
      </c>
    </row>
    <row r="147" spans="1:6" x14ac:dyDescent="0.3">
      <c r="C147">
        <v>300</v>
      </c>
      <c r="D147" s="38">
        <f t="shared" si="50"/>
        <v>2400</v>
      </c>
      <c r="E147">
        <v>371.69799999999998</v>
      </c>
      <c r="F147">
        <f t="shared" si="48"/>
        <v>51.708515640305606</v>
      </c>
    </row>
    <row r="148" spans="1:6" x14ac:dyDescent="0.3">
      <c r="C148">
        <v>320</v>
      </c>
      <c r="D148" s="38">
        <f t="shared" si="50"/>
        <v>2600</v>
      </c>
      <c r="E148">
        <v>282.22899999999998</v>
      </c>
      <c r="F148">
        <f t="shared" si="48"/>
        <v>15.191748840854169</v>
      </c>
    </row>
    <row r="149" spans="1:6" x14ac:dyDescent="0.3">
      <c r="C149">
        <v>340</v>
      </c>
      <c r="D149" s="38">
        <f t="shared" si="50"/>
        <v>2800</v>
      </c>
      <c r="E149">
        <v>263.89</v>
      </c>
      <c r="F149">
        <f t="shared" si="48"/>
        <v>7.7066871285835559</v>
      </c>
    </row>
    <row r="150" spans="1:6" x14ac:dyDescent="0.3">
      <c r="C150">
        <v>360</v>
      </c>
      <c r="D150" s="38">
        <f t="shared" si="50"/>
        <v>3000</v>
      </c>
      <c r="E150">
        <v>233.261</v>
      </c>
      <c r="F150">
        <f t="shared" si="48"/>
        <v>-4.7945373212303295</v>
      </c>
    </row>
    <row r="151" spans="1:6" x14ac:dyDescent="0.3">
      <c r="A151" t="s">
        <v>57</v>
      </c>
      <c r="B151" t="s">
        <v>245</v>
      </c>
      <c r="C151">
        <v>1</v>
      </c>
      <c r="D151">
        <f t="shared" ref="D151:D182" si="51">C151*10</f>
        <v>10</v>
      </c>
      <c r="E151">
        <v>125.76900000000001</v>
      </c>
      <c r="F151">
        <f>(E151/E$151-1)*100</f>
        <v>0</v>
      </c>
    </row>
    <row r="152" spans="1:6" x14ac:dyDescent="0.3">
      <c r="C152">
        <v>10</v>
      </c>
      <c r="D152">
        <f t="shared" si="51"/>
        <v>100</v>
      </c>
      <c r="E152">
        <v>130.88300000000001</v>
      </c>
      <c r="F152">
        <f t="shared" ref="F152:F169" si="52">(E152/E$151-1)*100</f>
        <v>4.0661848309201831</v>
      </c>
    </row>
    <row r="153" spans="1:6" x14ac:dyDescent="0.3">
      <c r="C153">
        <v>20</v>
      </c>
      <c r="D153">
        <f t="shared" si="51"/>
        <v>200</v>
      </c>
      <c r="E153">
        <v>138.34299999999999</v>
      </c>
      <c r="F153">
        <f t="shared" si="52"/>
        <v>9.9976941853715751</v>
      </c>
    </row>
    <row r="154" spans="1:6" x14ac:dyDescent="0.3">
      <c r="C154">
        <v>30</v>
      </c>
      <c r="D154">
        <f t="shared" si="51"/>
        <v>300</v>
      </c>
      <c r="E154">
        <v>153.715</v>
      </c>
      <c r="F154">
        <f t="shared" si="52"/>
        <v>22.220101932908754</v>
      </c>
    </row>
    <row r="155" spans="1:6" x14ac:dyDescent="0.3">
      <c r="C155">
        <v>40</v>
      </c>
      <c r="D155">
        <f t="shared" si="51"/>
        <v>400</v>
      </c>
      <c r="E155">
        <v>161.42099999999999</v>
      </c>
      <c r="F155">
        <f t="shared" si="52"/>
        <v>28.347207976528388</v>
      </c>
    </row>
    <row r="156" spans="1:6" x14ac:dyDescent="0.3">
      <c r="C156">
        <v>50</v>
      </c>
      <c r="D156">
        <f t="shared" si="51"/>
        <v>500</v>
      </c>
      <c r="E156">
        <v>169.39699999999999</v>
      </c>
      <c r="F156">
        <f t="shared" si="52"/>
        <v>34.688993313137573</v>
      </c>
    </row>
    <row r="157" spans="1:6" x14ac:dyDescent="0.3">
      <c r="C157">
        <v>60</v>
      </c>
      <c r="D157">
        <f t="shared" si="51"/>
        <v>600</v>
      </c>
      <c r="E157">
        <v>167.48699999999999</v>
      </c>
      <c r="F157">
        <f t="shared" si="52"/>
        <v>33.170336092359797</v>
      </c>
    </row>
    <row r="158" spans="1:6" x14ac:dyDescent="0.3">
      <c r="C158">
        <v>80</v>
      </c>
      <c r="D158">
        <f t="shared" si="51"/>
        <v>800</v>
      </c>
      <c r="E158">
        <v>153.715</v>
      </c>
      <c r="F158">
        <f t="shared" si="52"/>
        <v>22.220101932908754</v>
      </c>
    </row>
    <row r="159" spans="1:6" x14ac:dyDescent="0.3">
      <c r="C159">
        <v>100</v>
      </c>
      <c r="D159">
        <f t="shared" si="51"/>
        <v>1000</v>
      </c>
      <c r="E159">
        <v>144.28800000000001</v>
      </c>
      <c r="F159">
        <f t="shared" si="52"/>
        <v>14.724614173603999</v>
      </c>
    </row>
    <row r="160" spans="1:6" x14ac:dyDescent="0.3">
      <c r="C160">
        <v>120</v>
      </c>
      <c r="D160">
        <f t="shared" si="51"/>
        <v>1200</v>
      </c>
      <c r="E160">
        <v>218.5</v>
      </c>
      <c r="F160">
        <f t="shared" si="52"/>
        <v>73.731205623007256</v>
      </c>
    </row>
    <row r="161" spans="1:6" x14ac:dyDescent="0.3">
      <c r="C161">
        <v>140</v>
      </c>
      <c r="D161">
        <f t="shared" si="51"/>
        <v>1400</v>
      </c>
      <c r="E161">
        <v>230.8</v>
      </c>
      <c r="F161">
        <f t="shared" si="52"/>
        <v>83.511040081419125</v>
      </c>
    </row>
    <row r="162" spans="1:6" x14ac:dyDescent="0.3">
      <c r="C162">
        <v>160</v>
      </c>
      <c r="D162">
        <f t="shared" si="51"/>
        <v>1600</v>
      </c>
      <c r="E162">
        <v>222.90100000000001</v>
      </c>
      <c r="F162">
        <f t="shared" si="52"/>
        <v>77.230478098736583</v>
      </c>
    </row>
    <row r="163" spans="1:6" x14ac:dyDescent="0.3">
      <c r="C163">
        <v>180</v>
      </c>
      <c r="D163">
        <f t="shared" si="51"/>
        <v>1800</v>
      </c>
      <c r="E163">
        <v>199.89500000000001</v>
      </c>
      <c r="F163">
        <f t="shared" si="52"/>
        <v>58.938212119043641</v>
      </c>
    </row>
    <row r="164" spans="1:6" x14ac:dyDescent="0.3">
      <c r="C164">
        <v>200</v>
      </c>
      <c r="D164">
        <f t="shared" si="51"/>
        <v>2000</v>
      </c>
      <c r="E164">
        <v>140.929</v>
      </c>
      <c r="F164">
        <f t="shared" si="52"/>
        <v>12.05384474711575</v>
      </c>
    </row>
    <row r="165" spans="1:6" x14ac:dyDescent="0.3">
      <c r="C165">
        <v>220</v>
      </c>
      <c r="D165">
        <f t="shared" si="51"/>
        <v>2200</v>
      </c>
      <c r="E165">
        <v>117.959</v>
      </c>
      <c r="F165">
        <f t="shared" si="52"/>
        <v>-6.209797326845246</v>
      </c>
    </row>
    <row r="166" spans="1:6" x14ac:dyDescent="0.3">
      <c r="C166">
        <v>240</v>
      </c>
      <c r="D166">
        <f t="shared" si="51"/>
        <v>2400</v>
      </c>
      <c r="E166">
        <v>106.55800000000001</v>
      </c>
      <c r="F166">
        <f t="shared" si="52"/>
        <v>-15.274829250451226</v>
      </c>
    </row>
    <row r="167" spans="1:6" x14ac:dyDescent="0.3">
      <c r="C167">
        <v>260</v>
      </c>
      <c r="D167">
        <f t="shared" si="51"/>
        <v>2600</v>
      </c>
      <c r="E167">
        <v>74.691999999999993</v>
      </c>
      <c r="F167">
        <f t="shared" si="52"/>
        <v>-40.61175647417091</v>
      </c>
    </row>
    <row r="168" spans="1:6" x14ac:dyDescent="0.3">
      <c r="C168">
        <v>280</v>
      </c>
      <c r="D168">
        <f t="shared" si="51"/>
        <v>2800</v>
      </c>
      <c r="E168">
        <v>46.398000000000003</v>
      </c>
      <c r="F168">
        <f t="shared" si="52"/>
        <v>-63.10855616248837</v>
      </c>
    </row>
    <row r="169" spans="1:6" x14ac:dyDescent="0.3">
      <c r="C169">
        <v>300</v>
      </c>
      <c r="D169">
        <f t="shared" si="51"/>
        <v>3000</v>
      </c>
      <c r="E169">
        <v>54.345999999999997</v>
      </c>
      <c r="F169">
        <f t="shared" si="52"/>
        <v>-56.789033863670703</v>
      </c>
    </row>
    <row r="170" spans="1:6" x14ac:dyDescent="0.3">
      <c r="A170" t="s">
        <v>57</v>
      </c>
      <c r="B170" t="s">
        <v>246</v>
      </c>
      <c r="C170">
        <v>1</v>
      </c>
      <c r="D170">
        <f t="shared" si="51"/>
        <v>10</v>
      </c>
      <c r="E170">
        <v>150.696</v>
      </c>
      <c r="F170">
        <f>(E170/E$170-1)*100</f>
        <v>0</v>
      </c>
    </row>
    <row r="171" spans="1:6" x14ac:dyDescent="0.3">
      <c r="C171">
        <v>10</v>
      </c>
      <c r="D171">
        <f t="shared" si="51"/>
        <v>100</v>
      </c>
      <c r="E171">
        <v>170.131</v>
      </c>
      <c r="F171">
        <f t="shared" ref="F171:F188" si="53">(E171/E$170-1)*100</f>
        <v>12.896825396825395</v>
      </c>
    </row>
    <row r="172" spans="1:6" x14ac:dyDescent="0.3">
      <c r="C172">
        <v>20</v>
      </c>
      <c r="D172">
        <f t="shared" si="51"/>
        <v>200</v>
      </c>
      <c r="E172">
        <v>181.589</v>
      </c>
      <c r="F172">
        <f t="shared" si="53"/>
        <v>20.500212348038428</v>
      </c>
    </row>
    <row r="173" spans="1:6" x14ac:dyDescent="0.3">
      <c r="C173">
        <v>30</v>
      </c>
      <c r="D173">
        <f t="shared" si="51"/>
        <v>300</v>
      </c>
      <c r="E173">
        <v>202.69900000000001</v>
      </c>
      <c r="F173">
        <f t="shared" si="53"/>
        <v>34.508547008547019</v>
      </c>
    </row>
    <row r="174" spans="1:6" x14ac:dyDescent="0.3">
      <c r="C174">
        <v>40</v>
      </c>
      <c r="D174">
        <f t="shared" si="51"/>
        <v>400</v>
      </c>
      <c r="E174">
        <v>180.21</v>
      </c>
      <c r="F174">
        <f t="shared" si="53"/>
        <v>19.585125019907636</v>
      </c>
    </row>
    <row r="175" spans="1:6" x14ac:dyDescent="0.3">
      <c r="C175">
        <v>50</v>
      </c>
      <c r="D175">
        <f t="shared" si="51"/>
        <v>500</v>
      </c>
      <c r="E175">
        <v>195.11</v>
      </c>
      <c r="F175">
        <f t="shared" si="53"/>
        <v>29.4725805595371</v>
      </c>
    </row>
    <row r="176" spans="1:6" x14ac:dyDescent="0.3">
      <c r="C176">
        <v>60</v>
      </c>
      <c r="D176">
        <f t="shared" si="51"/>
        <v>600</v>
      </c>
      <c r="E176">
        <v>212.56200000000001</v>
      </c>
      <c r="F176">
        <f t="shared" si="53"/>
        <v>41.053511705685629</v>
      </c>
    </row>
    <row r="177" spans="1:6" x14ac:dyDescent="0.3">
      <c r="C177">
        <v>80</v>
      </c>
      <c r="D177">
        <f t="shared" si="51"/>
        <v>800</v>
      </c>
      <c r="E177">
        <v>316.37299999999999</v>
      </c>
      <c r="F177">
        <f t="shared" si="53"/>
        <v>109.94120613685831</v>
      </c>
    </row>
    <row r="178" spans="1:6" x14ac:dyDescent="0.3">
      <c r="C178">
        <v>100</v>
      </c>
      <c r="D178">
        <f t="shared" si="51"/>
        <v>1000</v>
      </c>
      <c r="E178">
        <v>262.89299999999997</v>
      </c>
      <c r="F178">
        <f t="shared" si="53"/>
        <v>74.452540213409762</v>
      </c>
    </row>
    <row r="179" spans="1:6" x14ac:dyDescent="0.3">
      <c r="C179">
        <v>120</v>
      </c>
      <c r="D179">
        <f t="shared" si="51"/>
        <v>1200</v>
      </c>
      <c r="E179">
        <v>191.44200000000001</v>
      </c>
      <c r="F179">
        <f t="shared" si="53"/>
        <v>27.03854116897595</v>
      </c>
    </row>
    <row r="180" spans="1:6" x14ac:dyDescent="0.3">
      <c r="C180">
        <v>140</v>
      </c>
      <c r="D180">
        <f t="shared" si="51"/>
        <v>1400</v>
      </c>
      <c r="E180">
        <v>170.32400000000001</v>
      </c>
      <c r="F180">
        <f t="shared" si="53"/>
        <v>13.024897807506509</v>
      </c>
    </row>
    <row r="181" spans="1:6" x14ac:dyDescent="0.3">
      <c r="C181">
        <v>160</v>
      </c>
      <c r="D181">
        <f t="shared" si="51"/>
        <v>1600</v>
      </c>
      <c r="E181">
        <v>165.39699999999999</v>
      </c>
      <c r="F181">
        <f t="shared" si="53"/>
        <v>9.7554016032276749</v>
      </c>
    </row>
    <row r="182" spans="1:6" x14ac:dyDescent="0.3">
      <c r="C182">
        <v>180</v>
      </c>
      <c r="D182">
        <f t="shared" si="51"/>
        <v>1800</v>
      </c>
      <c r="E182">
        <v>147.483</v>
      </c>
      <c r="F182">
        <f t="shared" si="53"/>
        <v>-2.132107023411367</v>
      </c>
    </row>
    <row r="183" spans="1:6" x14ac:dyDescent="0.3">
      <c r="C183">
        <v>200</v>
      </c>
      <c r="D183">
        <f t="shared" ref="D183:D209" si="54">C183*10</f>
        <v>2000</v>
      </c>
      <c r="E183">
        <v>142.595</v>
      </c>
      <c r="F183">
        <f t="shared" si="53"/>
        <v>-5.3757233105059203</v>
      </c>
    </row>
    <row r="184" spans="1:6" x14ac:dyDescent="0.3">
      <c r="C184">
        <v>220</v>
      </c>
      <c r="D184">
        <f t="shared" si="54"/>
        <v>2200</v>
      </c>
      <c r="E184">
        <v>129.72499999999999</v>
      </c>
      <c r="F184">
        <f t="shared" si="53"/>
        <v>-13.91609598131337</v>
      </c>
    </row>
    <row r="185" spans="1:6" x14ac:dyDescent="0.3">
      <c r="C185">
        <v>240</v>
      </c>
      <c r="D185">
        <f t="shared" si="54"/>
        <v>2400</v>
      </c>
      <c r="E185">
        <v>152.21299999999999</v>
      </c>
      <c r="F185">
        <f t="shared" si="53"/>
        <v>1.006662419705906</v>
      </c>
    </row>
    <row r="186" spans="1:6" x14ac:dyDescent="0.3">
      <c r="C186">
        <v>260</v>
      </c>
      <c r="D186">
        <f t="shared" si="54"/>
        <v>2600</v>
      </c>
      <c r="E186">
        <v>147.126</v>
      </c>
      <c r="F186">
        <f t="shared" si="53"/>
        <v>-2.3690078037904128</v>
      </c>
    </row>
    <row r="187" spans="1:6" x14ac:dyDescent="0.3">
      <c r="C187">
        <v>280</v>
      </c>
      <c r="D187">
        <f t="shared" si="54"/>
        <v>2800</v>
      </c>
      <c r="E187">
        <v>129.87700000000001</v>
      </c>
      <c r="F187">
        <f t="shared" si="53"/>
        <v>-13.815230663056743</v>
      </c>
    </row>
    <row r="188" spans="1:6" x14ac:dyDescent="0.3">
      <c r="C188">
        <v>300</v>
      </c>
      <c r="D188">
        <f t="shared" si="54"/>
        <v>3000</v>
      </c>
      <c r="E188">
        <v>124.931</v>
      </c>
      <c r="F188">
        <f t="shared" si="53"/>
        <v>-17.097335032117645</v>
      </c>
    </row>
    <row r="189" spans="1:6" x14ac:dyDescent="0.3">
      <c r="A189" t="s">
        <v>57</v>
      </c>
      <c r="B189" t="s">
        <v>247</v>
      </c>
      <c r="C189">
        <v>1</v>
      </c>
      <c r="D189">
        <f t="shared" si="54"/>
        <v>10</v>
      </c>
      <c r="E189">
        <v>175.74799999999999</v>
      </c>
      <c r="F189">
        <f>(E189/E$189-1)*100</f>
        <v>0</v>
      </c>
    </row>
    <row r="190" spans="1:6" x14ac:dyDescent="0.3">
      <c r="C190">
        <v>10</v>
      </c>
      <c r="D190">
        <f t="shared" si="54"/>
        <v>100</v>
      </c>
      <c r="E190">
        <v>172.24</v>
      </c>
      <c r="F190">
        <f t="shared" ref="F190:F209" si="55">(E190/E$189-1)*100</f>
        <v>-1.9960397842365141</v>
      </c>
    </row>
    <row r="191" spans="1:6" x14ac:dyDescent="0.3">
      <c r="C191">
        <v>20</v>
      </c>
      <c r="D191">
        <f t="shared" si="54"/>
        <v>200</v>
      </c>
      <c r="E191">
        <v>168.58099999999999</v>
      </c>
      <c r="F191">
        <f t="shared" si="55"/>
        <v>-4.0779980426519753</v>
      </c>
    </row>
    <row r="192" spans="1:6" x14ac:dyDescent="0.3">
      <c r="C192">
        <v>30</v>
      </c>
      <c r="D192">
        <f t="shared" si="54"/>
        <v>300</v>
      </c>
      <c r="E192">
        <v>187.03700000000001</v>
      </c>
      <c r="F192">
        <f t="shared" si="55"/>
        <v>6.4234016887816825</v>
      </c>
    </row>
    <row r="193" spans="3:6" x14ac:dyDescent="0.3">
      <c r="C193">
        <v>40</v>
      </c>
      <c r="D193">
        <f t="shared" si="54"/>
        <v>400</v>
      </c>
      <c r="E193">
        <v>194.19900000000001</v>
      </c>
      <c r="F193">
        <f t="shared" si="55"/>
        <v>10.498554748844956</v>
      </c>
    </row>
    <row r="194" spans="3:6" x14ac:dyDescent="0.3">
      <c r="C194">
        <v>50</v>
      </c>
      <c r="D194">
        <f t="shared" si="54"/>
        <v>500</v>
      </c>
      <c r="E194">
        <v>207.499</v>
      </c>
      <c r="F194">
        <f t="shared" si="55"/>
        <v>18.066208434804377</v>
      </c>
    </row>
    <row r="195" spans="3:6" x14ac:dyDescent="0.3">
      <c r="C195">
        <v>60</v>
      </c>
      <c r="D195">
        <f t="shared" si="54"/>
        <v>600</v>
      </c>
      <c r="E195">
        <v>275.92700000000002</v>
      </c>
      <c r="F195">
        <f t="shared" si="55"/>
        <v>57.001502150806857</v>
      </c>
    </row>
    <row r="196" spans="3:6" x14ac:dyDescent="0.3">
      <c r="C196">
        <v>80</v>
      </c>
      <c r="D196">
        <f t="shared" si="54"/>
        <v>800</v>
      </c>
      <c r="E196">
        <v>276.42599999999999</v>
      </c>
      <c r="F196">
        <f t="shared" si="55"/>
        <v>57.285431413159756</v>
      </c>
    </row>
    <row r="197" spans="3:6" x14ac:dyDescent="0.3">
      <c r="C197">
        <v>100</v>
      </c>
      <c r="D197">
        <f t="shared" si="54"/>
        <v>1000</v>
      </c>
      <c r="E197">
        <v>316.53899999999999</v>
      </c>
      <c r="F197">
        <f t="shared" si="55"/>
        <v>80.109588729316968</v>
      </c>
    </row>
    <row r="198" spans="3:6" x14ac:dyDescent="0.3">
      <c r="C198">
        <v>120</v>
      </c>
      <c r="D198">
        <f t="shared" si="54"/>
        <v>1200</v>
      </c>
      <c r="E198">
        <v>337.12299999999999</v>
      </c>
      <c r="F198">
        <f t="shared" si="55"/>
        <v>91.821813050504147</v>
      </c>
    </row>
    <row r="199" spans="3:6" x14ac:dyDescent="0.3">
      <c r="C199">
        <v>140</v>
      </c>
      <c r="D199">
        <f t="shared" si="54"/>
        <v>1400</v>
      </c>
      <c r="E199">
        <v>341.80200000000002</v>
      </c>
      <c r="F199">
        <f t="shared" si="55"/>
        <v>94.484147757015748</v>
      </c>
    </row>
    <row r="200" spans="3:6" x14ac:dyDescent="0.3">
      <c r="C200">
        <v>160</v>
      </c>
      <c r="D200">
        <f t="shared" si="54"/>
        <v>1600</v>
      </c>
      <c r="E200">
        <v>315.12599999999998</v>
      </c>
      <c r="F200">
        <f t="shared" si="55"/>
        <v>79.305596649748495</v>
      </c>
    </row>
    <row r="201" spans="3:6" x14ac:dyDescent="0.3">
      <c r="C201">
        <v>180</v>
      </c>
      <c r="D201">
        <f t="shared" si="54"/>
        <v>1800</v>
      </c>
      <c r="E201">
        <v>244.928</v>
      </c>
      <c r="F201">
        <f t="shared" si="55"/>
        <v>39.363179097343924</v>
      </c>
    </row>
    <row r="202" spans="3:6" x14ac:dyDescent="0.3">
      <c r="C202">
        <v>200</v>
      </c>
      <c r="D202">
        <f t="shared" si="54"/>
        <v>2000</v>
      </c>
      <c r="E202">
        <v>212.12899999999999</v>
      </c>
      <c r="F202">
        <f t="shared" si="55"/>
        <v>20.700662311946651</v>
      </c>
    </row>
    <row r="203" spans="3:6" x14ac:dyDescent="0.3">
      <c r="C203">
        <v>220</v>
      </c>
      <c r="D203">
        <f t="shared" si="54"/>
        <v>2200</v>
      </c>
      <c r="E203">
        <v>187.63300000000001</v>
      </c>
      <c r="F203">
        <f t="shared" si="55"/>
        <v>6.7625236133554978</v>
      </c>
    </row>
    <row r="204" spans="3:6" x14ac:dyDescent="0.3">
      <c r="C204">
        <v>240</v>
      </c>
      <c r="D204">
        <f t="shared" si="54"/>
        <v>2400</v>
      </c>
      <c r="E204">
        <v>182.92099999999999</v>
      </c>
      <c r="F204">
        <f t="shared" si="55"/>
        <v>4.0814120217584238</v>
      </c>
    </row>
    <row r="205" spans="3:6" x14ac:dyDescent="0.3">
      <c r="C205">
        <v>260</v>
      </c>
      <c r="D205">
        <f t="shared" si="54"/>
        <v>2600</v>
      </c>
      <c r="E205">
        <v>166.268</v>
      </c>
      <c r="F205">
        <f t="shared" si="55"/>
        <v>-5.3940869881876292</v>
      </c>
    </row>
    <row r="206" spans="3:6" x14ac:dyDescent="0.3">
      <c r="C206">
        <v>280</v>
      </c>
      <c r="D206">
        <f t="shared" si="54"/>
        <v>2800</v>
      </c>
      <c r="E206">
        <v>150.12899999999999</v>
      </c>
      <c r="F206">
        <f t="shared" si="55"/>
        <v>-14.577121788014658</v>
      </c>
    </row>
    <row r="207" spans="3:6" x14ac:dyDescent="0.3">
      <c r="C207">
        <v>300</v>
      </c>
      <c r="D207">
        <f t="shared" si="54"/>
        <v>3000</v>
      </c>
      <c r="E207">
        <v>146.54499999999999</v>
      </c>
      <c r="F207">
        <f t="shared" si="55"/>
        <v>-16.616405307599525</v>
      </c>
    </row>
    <row r="208" spans="3:6" x14ac:dyDescent="0.3">
      <c r="C208">
        <v>320</v>
      </c>
      <c r="D208">
        <f t="shared" si="54"/>
        <v>3200</v>
      </c>
      <c r="E208">
        <v>160.44200000000001</v>
      </c>
      <c r="F208">
        <f t="shared" si="55"/>
        <v>-8.7090607005484983</v>
      </c>
    </row>
    <row r="209" spans="3:6" x14ac:dyDescent="0.3">
      <c r="C209">
        <v>340</v>
      </c>
      <c r="D209">
        <f t="shared" si="54"/>
        <v>3400</v>
      </c>
      <c r="E209">
        <v>152.858</v>
      </c>
      <c r="F209">
        <f t="shared" si="55"/>
        <v>-13.024330291098607</v>
      </c>
    </row>
  </sheetData>
  <mergeCells count="5">
    <mergeCell ref="C4:F4"/>
    <mergeCell ref="G4:J4"/>
    <mergeCell ref="E6:F6"/>
    <mergeCell ref="K4:N4"/>
    <mergeCell ref="O4:R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AW36"/>
  <sheetViews>
    <sheetView topLeftCell="AL1" workbookViewId="0">
      <selection activeCell="AU20" sqref="AU20"/>
    </sheetView>
  </sheetViews>
  <sheetFormatPr defaultColWidth="10.8203125" defaultRowHeight="12.4" x14ac:dyDescent="0.3"/>
  <sheetData>
    <row r="5" spans="1:49" x14ac:dyDescent="0.3">
      <c r="B5" t="s">
        <v>42</v>
      </c>
      <c r="G5" s="35" t="s">
        <v>39</v>
      </c>
      <c r="H5" t="s">
        <v>40</v>
      </c>
      <c r="I5" t="s">
        <v>41</v>
      </c>
      <c r="L5" t="s">
        <v>235</v>
      </c>
      <c r="Q5" s="35" t="s">
        <v>39</v>
      </c>
      <c r="R5" t="s">
        <v>40</v>
      </c>
      <c r="S5" t="s">
        <v>41</v>
      </c>
      <c r="V5" t="s">
        <v>234</v>
      </c>
      <c r="AA5" s="35" t="s">
        <v>39</v>
      </c>
      <c r="AB5" t="s">
        <v>40</v>
      </c>
      <c r="AC5" t="s">
        <v>41</v>
      </c>
      <c r="AF5" t="s">
        <v>244</v>
      </c>
      <c r="AK5" s="35" t="s">
        <v>39</v>
      </c>
      <c r="AL5" t="s">
        <v>40</v>
      </c>
      <c r="AM5" t="s">
        <v>41</v>
      </c>
      <c r="AP5" t="s">
        <v>57</v>
      </c>
      <c r="AU5" s="35" t="s">
        <v>39</v>
      </c>
      <c r="AV5" t="s">
        <v>40</v>
      </c>
      <c r="AW5" t="s">
        <v>41</v>
      </c>
    </row>
    <row r="6" spans="1:49" x14ac:dyDescent="0.3">
      <c r="B6" t="str">
        <f>'Chloral hydrate raw data'!$B$7</f>
        <v>R6-2A</v>
      </c>
      <c r="C6" t="str">
        <f>'Chloral hydrate raw data'!$B$28</f>
        <v>R6-2B</v>
      </c>
      <c r="D6" t="str">
        <f>'Chloral hydrate raw data'!$B$48</f>
        <v>R6-2C</v>
      </c>
      <c r="E6" t="str">
        <f>'Chloral hydrate raw data'!$B$70</f>
        <v>R6-3D</v>
      </c>
      <c r="F6" t="str">
        <f>'Chloral hydrate raw data'!$B$92</f>
        <v>R6-3F</v>
      </c>
      <c r="G6" s="35"/>
      <c r="L6" t="str">
        <f>'Chloral hydrate raw data'!$B$7</f>
        <v>R6-2A</v>
      </c>
      <c r="M6" t="str">
        <f>'Chloral hydrate raw data'!$B$28</f>
        <v>R6-2B</v>
      </c>
      <c r="N6" t="str">
        <f>'Chloral hydrate raw data'!$B$48</f>
        <v>R6-2C</v>
      </c>
      <c r="O6" t="str">
        <f>'Chloral hydrate raw data'!$B$70</f>
        <v>R6-3D</v>
      </c>
      <c r="P6" t="str">
        <f>'Chloral hydrate raw data'!$B$92</f>
        <v>R6-3F</v>
      </c>
      <c r="Q6" s="35"/>
      <c r="V6" t="str">
        <f>'Chloral hydrate raw data'!$B$7</f>
        <v>R6-2A</v>
      </c>
      <c r="W6" t="str">
        <f>'Chloral hydrate raw data'!$B$28</f>
        <v>R6-2B</v>
      </c>
      <c r="X6" t="str">
        <f>'Chloral hydrate raw data'!$B$48</f>
        <v>R6-2C</v>
      </c>
      <c r="Y6" t="str">
        <f>'Chloral hydrate raw data'!$B$70</f>
        <v>R6-3D</v>
      </c>
      <c r="Z6" t="str">
        <f>'Chloral hydrate raw data'!$B$92</f>
        <v>R6-3F</v>
      </c>
      <c r="AA6" s="35"/>
      <c r="AF6" t="str">
        <f>'Chloral hydrate raw data'!$B$7</f>
        <v>R6-2A</v>
      </c>
      <c r="AG6" t="str">
        <f>'Chloral hydrate raw data'!$B$28</f>
        <v>R6-2B</v>
      </c>
      <c r="AH6" t="str">
        <f>'Chloral hydrate raw data'!$B$48</f>
        <v>R6-2C</v>
      </c>
      <c r="AI6" t="str">
        <f>'Chloral hydrate raw data'!$B$70</f>
        <v>R6-3D</v>
      </c>
      <c r="AJ6" t="str">
        <f>'Chloral hydrate raw data'!$B$92</f>
        <v>R6-3F</v>
      </c>
      <c r="AK6" s="35"/>
      <c r="AP6" t="str">
        <f>'Chloral hydrate raw data'!B114</f>
        <v>R6-2D</v>
      </c>
      <c r="AQ6" t="str">
        <f>'Chloral hydrate raw data'!B129</f>
        <v>R6-2E</v>
      </c>
      <c r="AR6" t="str">
        <f>'Chloral hydrate raw data'!B151</f>
        <v>R6-2G</v>
      </c>
      <c r="AS6" t="str">
        <f>'Chloral hydrate raw data'!B170</f>
        <v>R6-3C</v>
      </c>
      <c r="AT6" t="str">
        <f>'Chloral hydrate raw data'!B189</f>
        <v>R6-3E</v>
      </c>
      <c r="AU6" s="35"/>
    </row>
    <row r="7" spans="1:49" x14ac:dyDescent="0.3">
      <c r="U7">
        <v>10</v>
      </c>
      <c r="V7">
        <f>'Chloral hydrate raw data'!N7</f>
        <v>0</v>
      </c>
      <c r="W7">
        <f>'Chloral hydrate raw data'!N28</f>
        <v>0</v>
      </c>
      <c r="Z7">
        <f>'Chloral hydrate raw data'!N92</f>
        <v>0</v>
      </c>
      <c r="AA7" s="35">
        <f>AVERAGE(V7:Z7)</f>
        <v>0</v>
      </c>
      <c r="AB7">
        <f>STDEV(V7:Z7)</f>
        <v>0</v>
      </c>
      <c r="AC7">
        <f>AB7/SQRT(5)</f>
        <v>0</v>
      </c>
      <c r="AE7">
        <v>10</v>
      </c>
      <c r="AF7">
        <f>'Chloral hydrate raw data'!R7</f>
        <v>0</v>
      </c>
      <c r="AG7">
        <f>'Chloral hydrate raw data'!R28</f>
        <v>0</v>
      </c>
      <c r="AJ7">
        <f>'Chloral hydrate raw data'!R92</f>
        <v>0</v>
      </c>
      <c r="AK7" s="35">
        <f>AVERAGE(AF7:AJ7)</f>
        <v>0</v>
      </c>
      <c r="AL7">
        <f>STDEV(AF7:AJ7)</f>
        <v>0</v>
      </c>
      <c r="AM7">
        <f>AL7/SQRT(5)</f>
        <v>0</v>
      </c>
      <c r="AQ7">
        <f>'Chloral hydrate raw data'!F129</f>
        <v>0</v>
      </c>
    </row>
    <row r="8" spans="1:49" x14ac:dyDescent="0.3">
      <c r="U8">
        <v>100</v>
      </c>
      <c r="V8">
        <f>'Chloral hydrate raw data'!N8</f>
        <v>-6.6873474925866265</v>
      </c>
      <c r="W8">
        <f>'Chloral hydrate raw data'!N29</f>
        <v>-12.781534103887804</v>
      </c>
      <c r="X8">
        <f>'Chloral hydrate raw data'!N48</f>
        <v>0</v>
      </c>
      <c r="Y8">
        <f>'Chloral hydrate raw data'!N70</f>
        <v>0</v>
      </c>
      <c r="Z8">
        <f>'Chloral hydrate raw data'!N93</f>
        <v>5.8539453895431359</v>
      </c>
      <c r="AA8" s="35">
        <f t="shared" ref="AA8:AA28" si="0">AVERAGE(V8:Z8)</f>
        <v>-2.7229872413862592</v>
      </c>
      <c r="AB8">
        <f t="shared" ref="AB8:AB28" si="1">STDEV(V8:Z8)</f>
        <v>7.1638608580751209</v>
      </c>
      <c r="AC8">
        <f t="shared" ref="AC8:AC28" si="2">AB8/SQRT(5)</f>
        <v>3.2037759720011887</v>
      </c>
      <c r="AE8">
        <v>100</v>
      </c>
      <c r="AF8">
        <f>'Chloral hydrate raw data'!R8</f>
        <v>-12.590330074136503</v>
      </c>
      <c r="AG8">
        <f>'Chloral hydrate raw data'!R29</f>
        <v>8.6785076054400001</v>
      </c>
      <c r="AJ8">
        <f>'Chloral hydrate raw data'!R93</f>
        <v>2.5860409850468891</v>
      </c>
      <c r="AK8" s="35">
        <f>AVERAGE(AF8:AJ8)</f>
        <v>-0.44192716121653791</v>
      </c>
      <c r="AL8">
        <f>STDEV(AF8:AJ8)</f>
        <v>10.952958841387691</v>
      </c>
      <c r="AM8">
        <f t="shared" ref="AM8:AM28" si="3">AL8/SQRT(5)</f>
        <v>4.8983121048200422</v>
      </c>
      <c r="AQ8">
        <f>'Chloral hydrate raw data'!F130</f>
        <v>-0.62528570495657965</v>
      </c>
    </row>
    <row r="9" spans="1:49" x14ac:dyDescent="0.3">
      <c r="A9">
        <v>10</v>
      </c>
      <c r="B9">
        <f>'Chloral hydrate raw data'!F7</f>
        <v>0</v>
      </c>
      <c r="C9">
        <f>'Chloral hydrate raw data'!F28</f>
        <v>0</v>
      </c>
      <c r="D9">
        <f>'Chloral hydrate raw data'!F48</f>
        <v>0</v>
      </c>
      <c r="E9">
        <f>'Chloral hydrate raw data'!F70</f>
        <v>0</v>
      </c>
      <c r="F9">
        <f>'Chloral hydrate raw data'!F92</f>
        <v>0</v>
      </c>
      <c r="G9" s="35">
        <f>AVERAGE(B9:F9)</f>
        <v>0</v>
      </c>
      <c r="H9">
        <f>STDEV(B9:F9)</f>
        <v>0</v>
      </c>
      <c r="I9">
        <f>H9/SQRT(5)</f>
        <v>0</v>
      </c>
      <c r="K9">
        <v>10</v>
      </c>
      <c r="L9">
        <f>'Chloral hydrate raw data'!J7</f>
        <v>0</v>
      </c>
      <c r="M9">
        <f>'Chloral hydrate raw data'!J28</f>
        <v>0</v>
      </c>
      <c r="N9">
        <f>'Chloral hydrate raw data'!J48</f>
        <v>0</v>
      </c>
      <c r="O9">
        <f>'Chloral hydrate raw data'!J70</f>
        <v>0</v>
      </c>
      <c r="P9">
        <f>'Chloral hydrate raw data'!J92</f>
        <v>0</v>
      </c>
      <c r="Q9" s="35">
        <f>AVERAGE(L9:P9)</f>
        <v>0</v>
      </c>
      <c r="R9">
        <f>STDEV(L9:P9)</f>
        <v>0</v>
      </c>
      <c r="S9">
        <f>R9/SQRT(5)</f>
        <v>0</v>
      </c>
      <c r="U9">
        <v>200</v>
      </c>
      <c r="V9">
        <f>'Chloral hydrate raw data'!N9</f>
        <v>-0.57173182768166519</v>
      </c>
      <c r="W9">
        <f>'Chloral hydrate raw data'!N30</f>
        <v>-13.003106583215306</v>
      </c>
      <c r="X9">
        <f>'Chloral hydrate raw data'!N49</f>
        <v>-0.82769372497608629</v>
      </c>
      <c r="Y9">
        <f>'Chloral hydrate raw data'!N71</f>
        <v>5.7736399638713243</v>
      </c>
      <c r="Z9">
        <f>'Chloral hydrate raw data'!N94</f>
        <v>-3.7681943786720629</v>
      </c>
      <c r="AA9" s="35">
        <f t="shared" si="0"/>
        <v>-2.4794173101347594</v>
      </c>
      <c r="AB9">
        <f t="shared" si="1"/>
        <v>6.8353747395167481</v>
      </c>
      <c r="AC9">
        <f t="shared" si="2"/>
        <v>3.056872513848873</v>
      </c>
      <c r="AE9">
        <v>200</v>
      </c>
      <c r="AF9">
        <f>'Chloral hydrate raw data'!R9</f>
        <v>19.962434391840887</v>
      </c>
      <c r="AG9">
        <f>'Chloral hydrate raw data'!R30</f>
        <v>35.685999781862733</v>
      </c>
      <c r="AH9">
        <f>'Chloral hydrate raw data'!R48</f>
        <v>0</v>
      </c>
      <c r="AI9">
        <f>'Chloral hydrate raw data'!R70</f>
        <v>0</v>
      </c>
      <c r="AJ9">
        <f>'Chloral hydrate raw data'!R94</f>
        <v>-4.5495242956479665</v>
      </c>
      <c r="AK9" s="35">
        <f>AVERAGE(AF9:AJ9)</f>
        <v>10.219781975611131</v>
      </c>
      <c r="AL9">
        <f>STDEV(AF9:AJ9)</f>
        <v>17.106050248751313</v>
      </c>
      <c r="AM9">
        <f t="shared" si="3"/>
        <v>7.6500582365470242</v>
      </c>
      <c r="AQ9">
        <f>'Chloral hydrate raw data'!F131</f>
        <v>-4.3818977339515559</v>
      </c>
    </row>
    <row r="10" spans="1:49" x14ac:dyDescent="0.3">
      <c r="A10">
        <v>100</v>
      </c>
      <c r="B10">
        <f>'Chloral hydrate raw data'!F8</f>
        <v>-15.363711174478023</v>
      </c>
      <c r="C10">
        <f>'Chloral hydrate raw data'!F29</f>
        <v>-0.2556388020372502</v>
      </c>
      <c r="D10">
        <f>'Chloral hydrate raw data'!F49</f>
        <v>0</v>
      </c>
      <c r="E10">
        <f>'Chloral hydrate raw data'!F71</f>
        <v>-4.7799008600601711</v>
      </c>
      <c r="F10">
        <f>'Chloral hydrate raw data'!F93</f>
        <v>8.4646818447168712</v>
      </c>
      <c r="G10" s="35">
        <f>AVERAGE(B10:F10)</f>
        <v>-2.3869137983717144</v>
      </c>
      <c r="H10">
        <f>STDEV(B10:F10)</f>
        <v>8.690806576634369</v>
      </c>
      <c r="I10">
        <f t="shared" ref="I10:I30" si="4">H10/SQRT(5)</f>
        <v>3.8866468569313368</v>
      </c>
      <c r="K10">
        <v>100</v>
      </c>
      <c r="L10">
        <f>'Chloral hydrate raw data'!J8</f>
        <v>-3.4874571878182103</v>
      </c>
      <c r="M10">
        <f>'Chloral hydrate raw data'!J29</f>
        <v>6.6096583632833328</v>
      </c>
      <c r="N10">
        <f>'Chloral hydrate raw data'!J49</f>
        <v>4.6434994945582897</v>
      </c>
      <c r="O10">
        <f>'Chloral hydrate raw data'!J71</f>
        <v>3.8963290426039077</v>
      </c>
      <c r="P10">
        <f>'Chloral hydrate raw data'!J93</f>
        <v>-24.156151010022331</v>
      </c>
      <c r="Q10" s="35">
        <f t="shared" ref="Q10:Q29" si="5">AVERAGE(L10:P10)</f>
        <v>-2.4988242594790022</v>
      </c>
      <c r="R10">
        <f t="shared" ref="R10:R29" si="6">STDEV(L10:P10)</f>
        <v>12.69736613535054</v>
      </c>
      <c r="S10">
        <f t="shared" ref="S10:S30" si="7">R10/SQRT(5)</f>
        <v>5.6784347627695206</v>
      </c>
      <c r="U10">
        <v>300</v>
      </c>
      <c r="V10">
        <f>'Chloral hydrate raw data'!N10</f>
        <v>-9.7265535239470786</v>
      </c>
      <c r="W10">
        <f>'Chloral hydrate raw data'!N31</f>
        <v>-13.003106583215306</v>
      </c>
      <c r="X10">
        <f>'Chloral hydrate raw data'!N50</f>
        <v>-3.5233674662509373</v>
      </c>
      <c r="Y10">
        <f>'Chloral hydrate raw data'!N72</f>
        <v>-4.30070173000765</v>
      </c>
      <c r="Z10">
        <f>'Chloral hydrate raw data'!N95</f>
        <v>0</v>
      </c>
      <c r="AA10" s="35">
        <f t="shared" si="0"/>
        <v>-6.1107458606841947</v>
      </c>
      <c r="AB10">
        <f t="shared" si="1"/>
        <v>5.1935224817084853</v>
      </c>
      <c r="AC10">
        <f t="shared" si="2"/>
        <v>2.3226138623547161</v>
      </c>
      <c r="AE10">
        <v>300</v>
      </c>
      <c r="AF10">
        <f>'Chloral hydrate raw data'!R10</f>
        <v>69.560154709451652</v>
      </c>
      <c r="AG10">
        <f>'Chloral hydrate raw data'!R31</f>
        <v>40.306315074124718</v>
      </c>
      <c r="AH10">
        <f>'Chloral hydrate raw data'!R49</f>
        <v>13.117097714487279</v>
      </c>
      <c r="AI10">
        <f>'Chloral hydrate raw data'!R71</f>
        <v>18.847917972239635</v>
      </c>
      <c r="AJ10">
        <f>'Chloral hydrate raw data'!R95</f>
        <v>24.198164124277245</v>
      </c>
      <c r="AK10" s="35">
        <f>AVERAGE(AF10:AJ10)</f>
        <v>33.205929918916105</v>
      </c>
      <c r="AL10">
        <f>STDEV(AF10:AJ10)</f>
        <v>22.709572103425707</v>
      </c>
      <c r="AM10">
        <f t="shared" si="3"/>
        <v>10.156029392638553</v>
      </c>
      <c r="AQ10">
        <f>'Chloral hydrate raw data'!F132</f>
        <v>-6.8258995624632774</v>
      </c>
    </row>
    <row r="11" spans="1:49" x14ac:dyDescent="0.3">
      <c r="A11">
        <v>200</v>
      </c>
      <c r="B11">
        <f>'Chloral hydrate raw data'!F9</f>
        <v>-16.506229307408184</v>
      </c>
      <c r="C11">
        <f>'Chloral hydrate raw data'!F30</f>
        <v>-7.3800955695829114</v>
      </c>
      <c r="D11">
        <f>'Chloral hydrate raw data'!F50</f>
        <v>-21.691657346501614</v>
      </c>
      <c r="E11">
        <f>'Chloral hydrate raw data'!F72</f>
        <v>-13.547430411388383</v>
      </c>
      <c r="F11">
        <f>'Chloral hydrate raw data'!F94</f>
        <v>11.802655410361185</v>
      </c>
      <c r="G11" s="35">
        <f t="shared" ref="G11:G30" si="8">AVERAGE(B11:F11)</f>
        <v>-9.4645514449039823</v>
      </c>
      <c r="H11">
        <f t="shared" ref="H11:H30" si="9">STDEV(B11:F11)</f>
        <v>12.965302640354414</v>
      </c>
      <c r="I11">
        <f t="shared" si="4"/>
        <v>5.7982596105379951</v>
      </c>
      <c r="K11">
        <v>200</v>
      </c>
      <c r="L11">
        <f>'Chloral hydrate raw data'!J9</f>
        <v>-6.9170600759048462</v>
      </c>
      <c r="M11">
        <f>'Chloral hydrate raw data'!J30</f>
        <v>0.51224852315445712</v>
      </c>
      <c r="N11">
        <f>'Chloral hydrate raw data'!J50</f>
        <v>-0.1129038610494959</v>
      </c>
      <c r="O11">
        <f>'Chloral hydrate raw data'!J72</f>
        <v>11.281584536037803</v>
      </c>
      <c r="P11">
        <f>'Chloral hydrate raw data'!J94</f>
        <v>-24.156151010022331</v>
      </c>
      <c r="Q11" s="35">
        <f t="shared" si="5"/>
        <v>-3.8784563775568826</v>
      </c>
      <c r="R11">
        <f t="shared" si="6"/>
        <v>13.073852988165944</v>
      </c>
      <c r="S11">
        <f t="shared" si="7"/>
        <v>5.8468048018755603</v>
      </c>
      <c r="U11">
        <v>400</v>
      </c>
      <c r="V11">
        <f>'Chloral hydrate raw data'!N11</f>
        <v>-7.6819967392136927</v>
      </c>
      <c r="W11">
        <f>'Chloral hydrate raw data'!N32</f>
        <v>-10.242016537987119</v>
      </c>
      <c r="X11">
        <f>'Chloral hydrate raw data'!N51</f>
        <v>-69.668709917443223</v>
      </c>
      <c r="Y11">
        <f>'Chloral hydrate raw data'!N73</f>
        <v>2.7348363787952579</v>
      </c>
      <c r="Z11">
        <f>'Chloral hydrate raw data'!N96</f>
        <v>-5.5583599169446547</v>
      </c>
      <c r="AA11" s="35">
        <f t="shared" si="0"/>
        <v>-18.083249346558688</v>
      </c>
      <c r="AB11">
        <f t="shared" si="1"/>
        <v>29.244641725291089</v>
      </c>
      <c r="AC11">
        <f t="shared" si="2"/>
        <v>13.07860137507552</v>
      </c>
      <c r="AE11">
        <v>400</v>
      </c>
      <c r="AF11">
        <f>'Chloral hydrate raw data'!R11</f>
        <v>89.535462051129016</v>
      </c>
      <c r="AG11">
        <f>'Chloral hydrate raw data'!R32</f>
        <v>34.686343767566342</v>
      </c>
      <c r="AH11">
        <f>'Chloral hydrate raw data'!R50</f>
        <v>11.167016332163659</v>
      </c>
      <c r="AI11">
        <f>'Chloral hydrate raw data'!R72</f>
        <v>21.853624714996212</v>
      </c>
      <c r="AJ11" s="4">
        <f>'Chloral hydrate raw data'!R96</f>
        <v>26.987958864334296</v>
      </c>
      <c r="AK11" s="35">
        <f>AVERAGE(AF11:AJ11)</f>
        <v>36.846081146037911</v>
      </c>
      <c r="AL11">
        <f>STDEV(AF11:AJ11)</f>
        <v>30.668412170255099</v>
      </c>
      <c r="AM11">
        <f t="shared" si="3"/>
        <v>13.71533087493445</v>
      </c>
      <c r="AQ11">
        <f>'Chloral hydrate raw data'!F133</f>
        <v>-10.378844772415597</v>
      </c>
    </row>
    <row r="12" spans="1:49" x14ac:dyDescent="0.3">
      <c r="A12">
        <v>300</v>
      </c>
      <c r="B12">
        <f>'Chloral hydrate raw data'!F10</f>
        <v>-6.7154039002545352</v>
      </c>
      <c r="C12">
        <f>'Chloral hydrate raw data'!F31</f>
        <v>-14.207618036300717</v>
      </c>
      <c r="D12">
        <f>'Chloral hydrate raw data'!F51</f>
        <v>-29.960381400109949</v>
      </c>
      <c r="E12">
        <f>'Chloral hydrate raw data'!F73</f>
        <v>-4.6807609202220046</v>
      </c>
      <c r="F12">
        <f>'Chloral hydrate raw data'!F95</f>
        <v>23.668178484290571</v>
      </c>
      <c r="G12" s="35">
        <f t="shared" si="8"/>
        <v>-6.3791971545193267</v>
      </c>
      <c r="H12">
        <f t="shared" si="9"/>
        <v>19.514090597081388</v>
      </c>
      <c r="I12">
        <f t="shared" si="4"/>
        <v>8.7269666188326891</v>
      </c>
      <c r="K12">
        <v>300</v>
      </c>
      <c r="L12">
        <f>'Chloral hydrate raw data'!J10</f>
        <v>-5.7912154031287688</v>
      </c>
      <c r="M12">
        <f>'Chloral hydrate raw data'!J31</f>
        <v>3.6063948444664762</v>
      </c>
      <c r="N12">
        <f>'Chloral hydrate raw data'!J51</f>
        <v>0</v>
      </c>
      <c r="O12" s="4">
        <f>'Chloral hydrate raw data'!J73</f>
        <v>22.642627024371919</v>
      </c>
      <c r="P12">
        <f>'Chloral hydrate raw data'!J95</f>
        <v>-17.720828789531083</v>
      </c>
      <c r="Q12" s="35">
        <f t="shared" si="5"/>
        <v>0.54739553523570872</v>
      </c>
      <c r="R12">
        <f t="shared" si="6"/>
        <v>14.762811231370717</v>
      </c>
      <c r="S12">
        <f t="shared" si="7"/>
        <v>6.6021298904684595</v>
      </c>
      <c r="U12">
        <v>500</v>
      </c>
      <c r="V12">
        <f>'Chloral hydrate raw data'!N12</f>
        <v>-8.2799899331429287</v>
      </c>
      <c r="W12">
        <f>'Chloral hydrate raw data'!N33</f>
        <v>-31.942413997898477</v>
      </c>
      <c r="X12">
        <f>'Chloral hydrate raw data'!N52</f>
        <v>8.9593593877334001</v>
      </c>
      <c r="Y12">
        <f>'Chloral hydrate raw data'!N74</f>
        <v>-21.147432779823529</v>
      </c>
      <c r="Z12">
        <f>'Chloral hydrate raw data'!N97</f>
        <v>-9.4988056889795622</v>
      </c>
      <c r="AA12" s="35">
        <f t="shared" si="0"/>
        <v>-12.381856602422218</v>
      </c>
      <c r="AB12">
        <f t="shared" si="1"/>
        <v>15.329999380496297</v>
      </c>
      <c r="AC12">
        <f t="shared" si="2"/>
        <v>6.8557841419638761</v>
      </c>
      <c r="AE12">
        <v>500</v>
      </c>
      <c r="AF12">
        <f>'Chloral hydrate raw data'!R12</f>
        <v>171.11076003066103</v>
      </c>
      <c r="AG12">
        <f>'Chloral hydrate raw data'!R33</f>
        <v>11.573440947722569</v>
      </c>
      <c r="AH12">
        <f>'Chloral hydrate raw data'!R51</f>
        <v>14.332572114640762</v>
      </c>
      <c r="AI12">
        <f>'Chloral hydrate raw data'!R73</f>
        <v>35.350138001840037</v>
      </c>
      <c r="AJ12">
        <f>'Chloral hydrate raw data'!R97</f>
        <v>23.604475051670626</v>
      </c>
      <c r="AK12" s="35">
        <f t="shared" ref="AK12:AK24" si="10">AVERAGE(AF12:AJ12)</f>
        <v>51.194277229306998</v>
      </c>
      <c r="AL12">
        <f t="shared" ref="AL12:AL24" si="11">STDEV(AF12:AJ12)</f>
        <v>67.677161493225753</v>
      </c>
      <c r="AM12">
        <f t="shared" si="3"/>
        <v>30.266146724616789</v>
      </c>
      <c r="AQ12">
        <f>'Chloral hydrate raw data'!F134</f>
        <v>-10.08660941683538</v>
      </c>
    </row>
    <row r="13" spans="1:49" x14ac:dyDescent="0.3">
      <c r="A13">
        <v>400</v>
      </c>
      <c r="B13">
        <f>'Chloral hydrate raw data'!F11</f>
        <v>-11.205098271869552</v>
      </c>
      <c r="C13">
        <f>'Chloral hydrate raw data'!F32</f>
        <v>-35.8779226397656</v>
      </c>
      <c r="D13">
        <f>'Chloral hydrate raw data'!F52</f>
        <v>-43.364358425113267</v>
      </c>
      <c r="E13">
        <f>'Chloral hydrate raw data'!F74</f>
        <v>-9.7080879549209733</v>
      </c>
      <c r="F13">
        <f>'Chloral hydrate raw data'!F96</f>
        <v>12.85044980316432</v>
      </c>
      <c r="G13" s="35">
        <f t="shared" si="8"/>
        <v>-17.461003497701011</v>
      </c>
      <c r="H13">
        <f t="shared" si="9"/>
        <v>22.517742770976422</v>
      </c>
      <c r="I13">
        <f t="shared" si="4"/>
        <v>10.070240707151552</v>
      </c>
      <c r="K13">
        <v>400</v>
      </c>
      <c r="L13">
        <f>'Chloral hydrate raw data'!J11</f>
        <v>-5.7912154031287688</v>
      </c>
      <c r="M13">
        <f>'Chloral hydrate raw data'!J32</f>
        <v>3.2759119263022995</v>
      </c>
      <c r="N13">
        <f>'Chloral hydrate raw data'!J52</f>
        <v>4.6434994945582897</v>
      </c>
      <c r="O13">
        <f>'Chloral hydrate raw data'!J74</f>
        <v>11.281584536037803</v>
      </c>
      <c r="P13">
        <f>'Chloral hydrate raw data'!J96</f>
        <v>-20.038167938931295</v>
      </c>
      <c r="Q13" s="35">
        <f t="shared" si="5"/>
        <v>-1.3256774770323343</v>
      </c>
      <c r="R13">
        <f t="shared" si="6"/>
        <v>12.102139092711212</v>
      </c>
      <c r="S13">
        <f t="shared" si="7"/>
        <v>5.4122411368919794</v>
      </c>
      <c r="U13">
        <v>600</v>
      </c>
      <c r="V13">
        <f>'Chloral hydrate raw data'!N13</f>
        <v>-5.8070446114959147</v>
      </c>
      <c r="W13">
        <f>'Chloral hydrate raw data'!N34</f>
        <v>-27.732536890675675</v>
      </c>
      <c r="X13">
        <f>'Chloral hydrate raw data'!N53</f>
        <v>44.350352549339163</v>
      </c>
      <c r="Y13">
        <f>'Chloral hydrate raw data'!N75</f>
        <v>-35.208087264642543</v>
      </c>
      <c r="Z13">
        <f>'Chloral hydrate raw data'!N98</f>
        <v>-5.7087546380378935</v>
      </c>
      <c r="AA13" s="35">
        <f t="shared" si="0"/>
        <v>-6.0212141711025726</v>
      </c>
      <c r="AB13">
        <f t="shared" si="1"/>
        <v>31.06723888859387</v>
      </c>
      <c r="AC13">
        <f t="shared" si="2"/>
        <v>13.893691605624181</v>
      </c>
      <c r="AE13">
        <v>600</v>
      </c>
      <c r="AF13">
        <f>'Chloral hydrate raw data'!R13</f>
        <v>201.04680487533716</v>
      </c>
      <c r="AG13">
        <f>'Chloral hydrate raw data'!R34</f>
        <v>-2.1129951086910959</v>
      </c>
      <c r="AH13" s="4">
        <f>'Chloral hydrate raw data'!R52</f>
        <v>60.332460716783331</v>
      </c>
      <c r="AI13">
        <f>'Chloral hydrate raw data'!R74</f>
        <v>53.413045507273438</v>
      </c>
      <c r="AJ13">
        <f>'Chloral hydrate raw data'!R98</f>
        <v>21.040190114386604</v>
      </c>
      <c r="AK13" s="35">
        <f t="shared" si="10"/>
        <v>66.743901221017879</v>
      </c>
      <c r="AL13">
        <f t="shared" si="11"/>
        <v>79.193101963586585</v>
      </c>
      <c r="AM13">
        <f t="shared" si="3"/>
        <v>35.416231867930335</v>
      </c>
      <c r="AO13">
        <v>10</v>
      </c>
      <c r="AP13">
        <f>'Chloral hydrate raw data'!F114</f>
        <v>0</v>
      </c>
      <c r="AQ13">
        <f>'Chloral hydrate raw data'!F135</f>
        <v>-12.639995428720708</v>
      </c>
      <c r="AR13">
        <f>'Chloral hydrate raw data'!F151</f>
        <v>0</v>
      </c>
      <c r="AS13">
        <f>'Chloral hydrate raw data'!F170</f>
        <v>0</v>
      </c>
      <c r="AT13">
        <f>'Chloral hydrate raw data'!F189</f>
        <v>0</v>
      </c>
      <c r="AU13" s="35">
        <f>AVERAGE(AP13:AT13)</f>
        <v>-2.5279990857441414</v>
      </c>
      <c r="AV13">
        <f t="shared" ref="AV13:AV34" si="12">STDEV(AP13:AT13)</f>
        <v>5.6527778027812197</v>
      </c>
      <c r="AW13">
        <f>AV13/SQRT(5)</f>
        <v>2.5279990857441414</v>
      </c>
    </row>
    <row r="14" spans="1:49" x14ac:dyDescent="0.3">
      <c r="A14">
        <v>500</v>
      </c>
      <c r="B14">
        <f>'Chloral hydrate raw data'!F12</f>
        <v>-5.6915392417660193</v>
      </c>
      <c r="C14">
        <f>'Chloral hydrate raw data'!F33</f>
        <v>-14.504552337128596</v>
      </c>
      <c r="D14">
        <f>'Chloral hydrate raw data'!F53</f>
        <v>-29.960381400109949</v>
      </c>
      <c r="E14">
        <f>'Chloral hydrate raw data'!F75</f>
        <v>-11.393466932169638</v>
      </c>
      <c r="F14">
        <f>'Chloral hydrate raw data'!F97</f>
        <v>9.8118460640352012</v>
      </c>
      <c r="G14" s="35">
        <f t="shared" si="8"/>
        <v>-10.3476187694278</v>
      </c>
      <c r="H14">
        <f t="shared" si="9"/>
        <v>14.414553860706313</v>
      </c>
      <c r="I14">
        <f t="shared" si="4"/>
        <v>6.4463844595742694</v>
      </c>
      <c r="K14">
        <v>500</v>
      </c>
      <c r="L14">
        <f>'Chloral hydrate raw data'!J12</f>
        <v>-11.565074516338058</v>
      </c>
      <c r="M14">
        <f>'Chloral hydrate raw data'!J33</f>
        <v>13.434130623373397</v>
      </c>
      <c r="N14">
        <f>'Chloral hydrate raw data'!J53</f>
        <v>4.7511520132333729</v>
      </c>
      <c r="O14">
        <f>'Chloral hydrate raw data'!J75</f>
        <v>15.271818431355566</v>
      </c>
      <c r="P14">
        <f>'Chloral hydrate raw data'!J97</f>
        <v>-38.672950096068973</v>
      </c>
      <c r="Q14" s="35">
        <f t="shared" si="5"/>
        <v>-3.3561847088889394</v>
      </c>
      <c r="R14">
        <f t="shared" si="6"/>
        <v>22.412640897268194</v>
      </c>
      <c r="S14">
        <f t="shared" si="7"/>
        <v>10.023237720316711</v>
      </c>
      <c r="U14">
        <v>800</v>
      </c>
      <c r="V14">
        <f>'Chloral hydrate raw data'!N14</f>
        <v>-15.597610215671464</v>
      </c>
      <c r="W14">
        <f>'Chloral hydrate raw data'!N35</f>
        <v>-34.245511444104338</v>
      </c>
      <c r="X14">
        <f>'Chloral hydrate raw data'!N54</f>
        <v>39.803706197073296</v>
      </c>
      <c r="Y14">
        <f>'Chloral hydrate raw data'!N76</f>
        <v>-31.929583825470708</v>
      </c>
      <c r="Z14">
        <f>'Chloral hydrate raw data'!N99</f>
        <v>-3.8420907468216803</v>
      </c>
      <c r="AA14" s="35">
        <f t="shared" si="0"/>
        <v>-9.1622180069989803</v>
      </c>
      <c r="AB14">
        <f t="shared" si="1"/>
        <v>30.062037173430724</v>
      </c>
      <c r="AC14">
        <f t="shared" si="2"/>
        <v>13.444151732383347</v>
      </c>
      <c r="AE14">
        <v>800</v>
      </c>
      <c r="AF14" s="4">
        <f>'Chloral hydrate raw data'!R14</f>
        <v>230.4609101175534</v>
      </c>
      <c r="AG14">
        <f>'Chloral hydrate raw data'!R35</f>
        <v>-5.1207725415509557</v>
      </c>
      <c r="AH14">
        <f>'Chloral hydrate raw data'!R53</f>
        <v>52.340902198869934</v>
      </c>
      <c r="AI14" s="4">
        <f>'Chloral hydrate raw data'!R75</f>
        <v>66.82189095854612</v>
      </c>
      <c r="AJ14">
        <f>'Chloral hydrate raw data'!R99</f>
        <v>9.2781175998058565</v>
      </c>
      <c r="AK14" s="35">
        <f t="shared" si="10"/>
        <v>70.756209666644878</v>
      </c>
      <c r="AL14">
        <f t="shared" si="11"/>
        <v>94.07054001139997</v>
      </c>
      <c r="AM14">
        <f t="shared" si="3"/>
        <v>42.069624429120836</v>
      </c>
      <c r="AO14">
        <v>100</v>
      </c>
      <c r="AP14">
        <f>'Chloral hydrate raw data'!F115</f>
        <v>-12.290886237151355</v>
      </c>
      <c r="AQ14">
        <f>'Chloral hydrate raw data'!F136</f>
        <v>1.7664729314961214</v>
      </c>
      <c r="AR14">
        <f>'Chloral hydrate raw data'!F152</f>
        <v>4.0661848309201831</v>
      </c>
      <c r="AS14">
        <f>'Chloral hydrate raw data'!F171</f>
        <v>12.896825396825395</v>
      </c>
      <c r="AT14">
        <f>'Chloral hydrate raw data'!F190</f>
        <v>-1.9960397842365141</v>
      </c>
      <c r="AU14" s="35">
        <f>AVERAGE(AP14:AT14)</f>
        <v>0.88851142757076607</v>
      </c>
      <c r="AV14">
        <f t="shared" si="12"/>
        <v>9.1799399173326108</v>
      </c>
      <c r="AW14">
        <f t="shared" ref="AW14:AW34" si="13">AV14/SQRT(5)</f>
        <v>4.1053939369039032</v>
      </c>
    </row>
    <row r="15" spans="1:49" x14ac:dyDescent="0.3">
      <c r="A15">
        <v>600</v>
      </c>
      <c r="B15">
        <f>'Chloral hydrate raw data'!F13</f>
        <v>0</v>
      </c>
      <c r="C15">
        <f>'Chloral hydrate raw data'!F34</f>
        <v>-35.8779226397656</v>
      </c>
      <c r="D15">
        <f>'Chloral hydrate raw data'!F54</f>
        <v>-15.047485451064402</v>
      </c>
      <c r="E15">
        <f>'Chloral hydrate raw data'!F76</f>
        <v>-6.7804940049993601</v>
      </c>
      <c r="F15">
        <f>'Chloral hydrate raw data'!F98</f>
        <v>8.4646818447168712</v>
      </c>
      <c r="G15" s="35">
        <f t="shared" si="8"/>
        <v>-9.8482440502224993</v>
      </c>
      <c r="H15">
        <f t="shared" si="9"/>
        <v>16.928810757591606</v>
      </c>
      <c r="I15">
        <f t="shared" si="4"/>
        <v>7.5707943264409083</v>
      </c>
      <c r="K15">
        <v>600</v>
      </c>
      <c r="L15">
        <f>'Chloral hydrate raw data'!J13</f>
        <v>-6.9170600759048462</v>
      </c>
      <c r="M15">
        <f>'Chloral hydrate raw data'!J34</f>
        <v>4.5069607964638214</v>
      </c>
      <c r="N15">
        <f>'Chloral hydrate raw data'!J54</f>
        <v>9.3999028501660753</v>
      </c>
      <c r="O15">
        <f>'Chloral hydrate raw data'!J76</f>
        <v>12.018376457331081</v>
      </c>
      <c r="P15">
        <f>'Chloral hydrate raw data'!J98</f>
        <v>-30.076076232019531</v>
      </c>
      <c r="Q15" s="35">
        <f t="shared" si="5"/>
        <v>-2.2135792407926802</v>
      </c>
      <c r="R15">
        <f t="shared" si="6"/>
        <v>17.183048756078893</v>
      </c>
      <c r="S15">
        <f t="shared" si="7"/>
        <v>7.6844930158571207</v>
      </c>
      <c r="U15">
        <v>1000</v>
      </c>
      <c r="V15">
        <f>'Chloral hydrate raw data'!N15</f>
        <v>-18.342470100340293</v>
      </c>
      <c r="W15">
        <f>'Chloral hydrate raw data'!N36</f>
        <v>-42.512791813239524</v>
      </c>
      <c r="X15">
        <f>'Chloral hydrate raw data'!N55</f>
        <v>42.420012046912078</v>
      </c>
      <c r="Y15">
        <f>'Chloral hydrate raw data'!N77</f>
        <v>-36.286736608073376</v>
      </c>
      <c r="Z15">
        <f>'Chloral hydrate raw data'!N100</f>
        <v>-3.3810190413247287</v>
      </c>
      <c r="AA15" s="35">
        <f t="shared" si="0"/>
        <v>-11.620601103213168</v>
      </c>
      <c r="AB15">
        <f t="shared" si="1"/>
        <v>33.897668771684671</v>
      </c>
      <c r="AC15">
        <f t="shared" si="2"/>
        <v>15.159498330451743</v>
      </c>
      <c r="AE15">
        <v>1000</v>
      </c>
      <c r="AF15">
        <f>'Chloral hydrate raw data'!R15</f>
        <v>222.72017132725966</v>
      </c>
      <c r="AG15">
        <f>'Chloral hydrate raw data'!R36</f>
        <v>-3.0019045062127159</v>
      </c>
      <c r="AH15">
        <f>'Chloral hydrate raw data'!R54</f>
        <v>45.331501457455303</v>
      </c>
      <c r="AI15">
        <f>'Chloral hydrate raw data'!R76</f>
        <v>49.405325404338726</v>
      </c>
      <c r="AJ15">
        <f>'Chloral hydrate raw data'!R100</f>
        <v>1.1195996887211512</v>
      </c>
      <c r="AK15" s="35">
        <f t="shared" si="10"/>
        <v>63.114938674312427</v>
      </c>
      <c r="AL15">
        <f t="shared" si="11"/>
        <v>92.456602567848108</v>
      </c>
      <c r="AM15">
        <f t="shared" si="3"/>
        <v>41.347849662077998</v>
      </c>
      <c r="AO15">
        <v>200</v>
      </c>
      <c r="AP15">
        <f>'Chloral hydrate raw data'!F116</f>
        <v>0</v>
      </c>
      <c r="AQ15">
        <f>'Chloral hydrate raw data'!F137</f>
        <v>27.637056749167364</v>
      </c>
      <c r="AR15">
        <f>'Chloral hydrate raw data'!F153</f>
        <v>9.9976941853715751</v>
      </c>
      <c r="AS15">
        <f>'Chloral hydrate raw data'!F172</f>
        <v>20.500212348038428</v>
      </c>
      <c r="AT15">
        <f>'Chloral hydrate raw data'!F191</f>
        <v>-4.0779980426519753</v>
      </c>
      <c r="AU15" s="35">
        <f>AVERAGE(AP15:AT15)</f>
        <v>10.81139304798508</v>
      </c>
      <c r="AV15">
        <f t="shared" si="12"/>
        <v>13.381129165183987</v>
      </c>
      <c r="AW15">
        <f t="shared" si="13"/>
        <v>5.9842228858112811</v>
      </c>
    </row>
    <row r="16" spans="1:49" x14ac:dyDescent="0.3">
      <c r="A16">
        <v>800</v>
      </c>
      <c r="B16">
        <f>'Chloral hydrate raw data'!F14</f>
        <v>-15.363711174478023</v>
      </c>
      <c r="C16">
        <f>'Chloral hydrate raw data'!F35</f>
        <v>-28.39753800169116</v>
      </c>
      <c r="D16">
        <f>'Chloral hydrate raw data'!F55</f>
        <v>-21.691657346501614</v>
      </c>
      <c r="E16">
        <f>'Chloral hydrate raw data'!F77</f>
        <v>-10.494428674321066</v>
      </c>
      <c r="F16">
        <f>'Chloral hydrate raw data'!F99</f>
        <v>-2.2318020566707064</v>
      </c>
      <c r="G16" s="35">
        <f t="shared" si="8"/>
        <v>-15.635827450732515</v>
      </c>
      <c r="H16">
        <f t="shared" si="9"/>
        <v>10.071125276297103</v>
      </c>
      <c r="I16">
        <f t="shared" si="4"/>
        <v>4.5039441455433344</v>
      </c>
      <c r="K16">
        <v>800</v>
      </c>
      <c r="L16">
        <f>'Chloral hydrate raw data'!J14</f>
        <v>-11.565074516338058</v>
      </c>
      <c r="M16">
        <f>'Chloral hydrate raw data'!J35</f>
        <v>11.232288181104622</v>
      </c>
      <c r="N16">
        <f>'Chloral hydrate raw data'!J55</f>
        <v>14.552782555040622</v>
      </c>
      <c r="O16">
        <f>'Chloral hydrate raw data'!J77</f>
        <v>4.6851298054002566</v>
      </c>
      <c r="P16">
        <f>'Chloral hydrate raw data'!J99</f>
        <v>-30.552526354053079</v>
      </c>
      <c r="Q16" s="35">
        <f t="shared" si="5"/>
        <v>-2.3294800657691268</v>
      </c>
      <c r="R16">
        <f t="shared" si="6"/>
        <v>18.708110857797802</v>
      </c>
      <c r="S16">
        <f t="shared" si="7"/>
        <v>8.3665215217275577</v>
      </c>
      <c r="U16">
        <v>1200</v>
      </c>
      <c r="V16">
        <f>'Chloral hydrate raw data'!N16</f>
        <v>-38.518858943636545</v>
      </c>
      <c r="W16">
        <f>'Chloral hydrate raw data'!N37</f>
        <v>-35.229453149984003</v>
      </c>
      <c r="X16">
        <f>'Chloral hydrate raw data'!N56</f>
        <v>43.984693335223035</v>
      </c>
      <c r="Y16">
        <f>'Chloral hydrate raw data'!N78</f>
        <v>-33.84718265823664</v>
      </c>
      <c r="Z16">
        <f>'Chloral hydrate raw data'!N101</f>
        <v>-15.134184355826619</v>
      </c>
      <c r="AA16" s="35">
        <f t="shared" si="0"/>
        <v>-15.748997154492153</v>
      </c>
      <c r="AB16">
        <f t="shared" si="1"/>
        <v>34.619325760749135</v>
      </c>
      <c r="AC16">
        <f t="shared" si="2"/>
        <v>15.482233147248936</v>
      </c>
      <c r="AE16">
        <v>1200</v>
      </c>
      <c r="AF16">
        <f>'Chloral hydrate raw data'!R16</f>
        <v>209.03973645560882</v>
      </c>
      <c r="AG16">
        <f>'Chloral hydrate raw data'!R37</f>
        <v>-17.617940951917522</v>
      </c>
      <c r="AH16">
        <f>'Chloral hydrate raw data'!R55</f>
        <v>0.50190923550126332</v>
      </c>
      <c r="AI16">
        <f>'Chloral hydrate raw data'!R77</f>
        <v>48.051974026320352</v>
      </c>
      <c r="AJ16">
        <f>'Chloral hydrate raw data'!R101</f>
        <v>-16.573087768917315</v>
      </c>
      <c r="AK16" s="35">
        <f t="shared" si="10"/>
        <v>44.680518199319124</v>
      </c>
      <c r="AL16">
        <f t="shared" si="11"/>
        <v>95.668922706018122</v>
      </c>
      <c r="AM16">
        <f t="shared" si="3"/>
        <v>42.784442900965928</v>
      </c>
      <c r="AO16">
        <v>300</v>
      </c>
      <c r="AP16">
        <f>'Chloral hydrate raw data'!F117</f>
        <v>-6.3509389962539409</v>
      </c>
      <c r="AQ16">
        <f>'Chloral hydrate raw data'!F138</f>
        <v>44.109580095343802</v>
      </c>
      <c r="AR16">
        <f>'Chloral hydrate raw data'!F154</f>
        <v>22.220101932908754</v>
      </c>
      <c r="AS16">
        <f>'Chloral hydrate raw data'!F173</f>
        <v>34.508547008547019</v>
      </c>
      <c r="AT16">
        <f>'Chloral hydrate raw data'!F192</f>
        <v>6.4234016887816825</v>
      </c>
      <c r="AU16" s="35">
        <f>AVERAGE(AP16:AT16)</f>
        <v>20.182138345865461</v>
      </c>
      <c r="AV16">
        <f t="shared" si="12"/>
        <v>20.464779360335292</v>
      </c>
      <c r="AW16">
        <f t="shared" si="13"/>
        <v>9.1521275588488749</v>
      </c>
    </row>
    <row r="17" spans="1:49" x14ac:dyDescent="0.3">
      <c r="A17">
        <v>1000</v>
      </c>
      <c r="B17" s="4">
        <f>'Chloral hydrate raw data'!F15</f>
        <v>23.451285093678841</v>
      </c>
      <c r="C17">
        <f>'Chloral hydrate raw data'!F36</f>
        <v>-43.002379407311274</v>
      </c>
      <c r="D17">
        <f>'Chloral hydrate raw data'!F56</f>
        <v>-29.960381400109949</v>
      </c>
      <c r="E17">
        <f>'Chloral hydrate raw data'!F78</f>
        <v>-9.7080879549209733</v>
      </c>
      <c r="F17">
        <f>'Chloral hydrate raw data'!F100</f>
        <v>8.4646818447168712</v>
      </c>
      <c r="G17" s="35">
        <f t="shared" si="8"/>
        <v>-10.150976364789297</v>
      </c>
      <c r="H17">
        <f t="shared" si="9"/>
        <v>27.14534060182158</v>
      </c>
      <c r="I17">
        <f t="shared" si="4"/>
        <v>12.13976537161162</v>
      </c>
      <c r="K17">
        <v>1000</v>
      </c>
      <c r="L17">
        <f>'Chloral hydrate raw data'!J15</f>
        <v>-13.676756456539863</v>
      </c>
      <c r="M17">
        <f>'Chloral hydrate raw data'!J36</f>
        <v>20.08509935142726</v>
      </c>
      <c r="N17">
        <f>'Chloral hydrate raw data'!J56</f>
        <v>9.8134460621496231</v>
      </c>
      <c r="O17">
        <f>'Chloral hydrate raw data'!J78</f>
        <v>-2.6380040162383045</v>
      </c>
      <c r="P17">
        <f>'Chloral hydrate raw data'!J100</f>
        <v>-29.446435062574661</v>
      </c>
      <c r="Q17" s="35">
        <f t="shared" si="5"/>
        <v>-3.172530024355189</v>
      </c>
      <c r="R17">
        <f t="shared" si="6"/>
        <v>19.432546642487885</v>
      </c>
      <c r="S17">
        <f t="shared" si="7"/>
        <v>8.6904990537076419</v>
      </c>
      <c r="U17">
        <v>1400</v>
      </c>
      <c r="V17">
        <f>'Chloral hydrate raw data'!N17</f>
        <v>-52.261213056275913</v>
      </c>
      <c r="W17">
        <f>'Chloral hydrate raw data'!N38</f>
        <v>-22.253757595139113</v>
      </c>
      <c r="X17" s="4">
        <f>'Chloral hydrate raw data'!N57</f>
        <v>48.403784147680959</v>
      </c>
      <c r="Y17">
        <f>'Chloral hydrate raw data'!N79</f>
        <v>-19.777843396095328</v>
      </c>
      <c r="Z17">
        <f>'Chloral hydrate raw data'!N102</f>
        <v>-17.04039841591166</v>
      </c>
      <c r="AA17" s="35">
        <f t="shared" si="0"/>
        <v>-12.585885663148211</v>
      </c>
      <c r="AB17">
        <f t="shared" si="1"/>
        <v>36.942205250147978</v>
      </c>
      <c r="AC17">
        <f t="shared" si="2"/>
        <v>16.521056435616099</v>
      </c>
      <c r="AE17">
        <v>1400</v>
      </c>
      <c r="AF17">
        <f>'Chloral hydrate raw data'!R17</f>
        <v>189.3540704852517</v>
      </c>
      <c r="AG17">
        <f>'Chloral hydrate raw data'!R38</f>
        <v>-13.594566703861876</v>
      </c>
      <c r="AH17">
        <f>'Chloral hydrate raw data'!R56</f>
        <v>2.261995383177684</v>
      </c>
      <c r="AI17">
        <f>'Chloral hydrate raw data'!R78</f>
        <v>34.788797183962458</v>
      </c>
      <c r="AJ17">
        <f>'Chloral hydrate raw data'!R102</f>
        <v>-13.809651317496051</v>
      </c>
      <c r="AK17" s="36">
        <f t="shared" si="10"/>
        <v>39.800129006206781</v>
      </c>
      <c r="AL17">
        <f t="shared" si="11"/>
        <v>85.915086583755937</v>
      </c>
      <c r="AM17">
        <f t="shared" si="3"/>
        <v>38.422394778811686</v>
      </c>
      <c r="AO17">
        <v>400</v>
      </c>
      <c r="AP17">
        <f>'Chloral hydrate raw data'!F118</f>
        <v>14.832915726016527</v>
      </c>
      <c r="AQ17">
        <f>'Chloral hydrate raw data'!F139</f>
        <v>107.02711748187812</v>
      </c>
      <c r="AR17">
        <f>'Chloral hydrate raw data'!F155</f>
        <v>28.347207976528388</v>
      </c>
      <c r="AS17">
        <f>'Chloral hydrate raw data'!F174</f>
        <v>19.585125019907636</v>
      </c>
      <c r="AT17">
        <f>'Chloral hydrate raw data'!F193</f>
        <v>10.498554748844956</v>
      </c>
      <c r="AU17" s="35">
        <f>AVERAGE(AP17:AT17)</f>
        <v>36.058184190635124</v>
      </c>
      <c r="AV17">
        <f t="shared" si="12"/>
        <v>40.221937433788753</v>
      </c>
      <c r="AW17">
        <f t="shared" si="13"/>
        <v>17.987797257739018</v>
      </c>
    </row>
    <row r="18" spans="1:49" x14ac:dyDescent="0.3">
      <c r="A18">
        <v>1200</v>
      </c>
      <c r="B18">
        <f>'Chloral hydrate raw data'!F16</f>
        <v>-11.205098271869552</v>
      </c>
      <c r="C18">
        <f>'Chloral hydrate raw data'!F37</f>
        <v>-27.343519556368356</v>
      </c>
      <c r="D18">
        <f>'Chloral hydrate raw data'!F57</f>
        <v>-28.296021079369893</v>
      </c>
      <c r="E18">
        <f>'Chloral hydrate raw data'!F79</f>
        <v>-11.606999110282601</v>
      </c>
      <c r="F18">
        <f>'Chloral hydrate raw data'!F101</f>
        <v>29.363689433741968</v>
      </c>
      <c r="G18" s="35">
        <f t="shared" si="8"/>
        <v>-9.8175897168296871</v>
      </c>
      <c r="H18">
        <f t="shared" si="9"/>
        <v>23.392896593855411</v>
      </c>
      <c r="I18">
        <f t="shared" si="4"/>
        <v>10.461621394896797</v>
      </c>
      <c r="K18">
        <v>1200</v>
      </c>
      <c r="L18">
        <f>'Chloral hydrate raw data'!J16</f>
        <v>-9.9891233916504785</v>
      </c>
      <c r="M18">
        <f>'Chloral hydrate raw data'!J37</f>
        <v>20.440368488453764</v>
      </c>
      <c r="N18">
        <f>'Chloral hydrate raw data'!J57</f>
        <v>10.3267647792467</v>
      </c>
      <c r="O18">
        <f>'Chloral hydrate raw data'!J79</f>
        <v>-3.9122206330631792</v>
      </c>
      <c r="P18">
        <f>'Chloral hydrate raw data'!J101</f>
        <v>-30.552526354053079</v>
      </c>
      <c r="Q18" s="35">
        <f t="shared" si="5"/>
        <v>-2.7373474222132543</v>
      </c>
      <c r="R18">
        <f t="shared" si="6"/>
        <v>19.592921574070239</v>
      </c>
      <c r="S18">
        <f t="shared" si="7"/>
        <v>8.7622209034886467</v>
      </c>
      <c r="U18">
        <v>1600</v>
      </c>
      <c r="V18">
        <f>'Chloral hydrate raw data'!N18</f>
        <v>-40.236242873868846</v>
      </c>
      <c r="W18">
        <f>'Chloral hydrate raw data'!N39</f>
        <v>-29.653593128968879</v>
      </c>
      <c r="X18">
        <f>'Chloral hydrate raw data'!N58</f>
        <v>38.952627289799089</v>
      </c>
      <c r="Y18">
        <f>'Chloral hydrate raw data'!N80</f>
        <v>-33.623115403321059</v>
      </c>
      <c r="Z18">
        <f>'Chloral hydrate raw data'!N103</f>
        <v>-17.04039841591166</v>
      </c>
      <c r="AA18" s="35">
        <f t="shared" si="0"/>
        <v>-16.320144506454273</v>
      </c>
      <c r="AB18">
        <f t="shared" si="1"/>
        <v>32.034167239377766</v>
      </c>
      <c r="AC18">
        <f t="shared" si="2"/>
        <v>14.326115109969091</v>
      </c>
      <c r="AE18">
        <v>1600</v>
      </c>
      <c r="AF18">
        <f>'Chloral hydrate raw data'!R18</f>
        <v>174.33250829427561</v>
      </c>
      <c r="AG18">
        <f>'Chloral hydrate raw data'!R39</f>
        <v>8.2418135597486462</v>
      </c>
      <c r="AH18">
        <f>'Chloral hydrate raw data'!R57</f>
        <v>-2.2366214267590112</v>
      </c>
      <c r="AI18">
        <f>'Chloral hydrate raw data'!R79</f>
        <v>19.337924505660098</v>
      </c>
      <c r="AJ18">
        <f>'Chloral hydrate raw data'!R103</f>
        <v>-29.338030408260607</v>
      </c>
      <c r="AK18" s="35">
        <f t="shared" si="10"/>
        <v>34.067518904932953</v>
      </c>
      <c r="AL18">
        <f t="shared" si="11"/>
        <v>80.461869144748903</v>
      </c>
      <c r="AM18">
        <f t="shared" si="3"/>
        <v>35.983641800870281</v>
      </c>
      <c r="AO18">
        <v>500</v>
      </c>
      <c r="AP18">
        <f>'Chloral hydrate raw data'!F119</f>
        <v>12.304117360060207</v>
      </c>
      <c r="AQ18">
        <f>'Chloral hydrate raw data'!F140</f>
        <v>147.99639195454839</v>
      </c>
      <c r="AR18">
        <f>'Chloral hydrate raw data'!F156</f>
        <v>34.688993313137573</v>
      </c>
      <c r="AS18">
        <f>'Chloral hydrate raw data'!F175</f>
        <v>29.4725805595371</v>
      </c>
      <c r="AT18">
        <f>'Chloral hydrate raw data'!F194</f>
        <v>18.066208434804377</v>
      </c>
      <c r="AU18" s="35">
        <f t="shared" ref="AU18:AU30" si="14">AVERAGE(AP18:AT18)</f>
        <v>48.505658324417524</v>
      </c>
      <c r="AV18">
        <f t="shared" si="12"/>
        <v>56.32201176555192</v>
      </c>
      <c r="AW18">
        <f t="shared" si="13"/>
        <v>25.187969387463408</v>
      </c>
    </row>
    <row r="19" spans="1:49" x14ac:dyDescent="0.3">
      <c r="A19" s="4">
        <v>1400</v>
      </c>
      <c r="B19">
        <f>'Chloral hydrate raw data'!F17</f>
        <v>-19.13957093372629</v>
      </c>
      <c r="C19">
        <f>'Chloral hydrate raw data'!F38</f>
        <v>-21.306510923642652</v>
      </c>
      <c r="D19">
        <f>'Chloral hydrate raw data'!F58</f>
        <v>-26.028851439728552</v>
      </c>
      <c r="E19" s="4">
        <f>'Chloral hydrate raw data'!F80</f>
        <v>-8.7217726560183113</v>
      </c>
      <c r="F19" s="4">
        <f>'Chloral hydrate raw data'!F102</f>
        <v>33.944047779424302</v>
      </c>
      <c r="G19" s="36">
        <f t="shared" si="8"/>
        <v>-8.2505316347383015</v>
      </c>
      <c r="H19">
        <f t="shared" si="9"/>
        <v>24.421829513643754</v>
      </c>
      <c r="I19">
        <f t="shared" si="4"/>
        <v>10.921774185483612</v>
      </c>
      <c r="K19">
        <v>1400</v>
      </c>
      <c r="L19">
        <f>'Chloral hydrate raw data'!J17</f>
        <v>-15.113857261871711</v>
      </c>
      <c r="M19">
        <f>'Chloral hydrate raw data'!J38</f>
        <v>13.434130623373397</v>
      </c>
      <c r="N19" s="4">
        <f>'Chloral hydrate raw data'!J58</f>
        <v>18.912709561381625</v>
      </c>
      <c r="O19">
        <f>'Chloral hydrate raw data'!J80</f>
        <v>-3.9122206330631792</v>
      </c>
      <c r="P19">
        <f>'Chloral hydrate raw data'!J102</f>
        <v>-32.163628810302747</v>
      </c>
      <c r="Q19" s="36">
        <f t="shared" si="5"/>
        <v>-3.768573304096523</v>
      </c>
      <c r="R19">
        <f t="shared" si="6"/>
        <v>20.888925862034075</v>
      </c>
      <c r="S19">
        <f t="shared" si="7"/>
        <v>9.3418116408923169</v>
      </c>
      <c r="U19">
        <v>1800</v>
      </c>
      <c r="V19">
        <f>'Chloral hydrate raw data'!N19</f>
        <v>-34.58621934806159</v>
      </c>
      <c r="W19">
        <f>'Chloral hydrate raw data'!N40</f>
        <v>-20.161953492621855</v>
      </c>
      <c r="X19">
        <f>'Chloral hydrate raw data'!N59</f>
        <v>11.854870141374052</v>
      </c>
      <c r="Y19">
        <f>'Chloral hydrate raw data'!N81</f>
        <v>-33.623115403321059</v>
      </c>
      <c r="Z19">
        <f>'Chloral hydrate raw data'!N104</f>
        <v>-13.085381529030348</v>
      </c>
      <c r="AA19" s="35">
        <f t="shared" si="0"/>
        <v>-17.920359926332161</v>
      </c>
      <c r="AB19">
        <f t="shared" si="1"/>
        <v>18.969010802085826</v>
      </c>
      <c r="AC19">
        <f t="shared" si="2"/>
        <v>8.4831995238783424</v>
      </c>
      <c r="AE19">
        <v>1800</v>
      </c>
      <c r="AF19">
        <f>'Chloral hydrate raw data'!R19</f>
        <v>102.51198062035915</v>
      </c>
      <c r="AG19" s="4">
        <f>'Chloral hydrate raw data'!R40</f>
        <v>9.7360538966868369</v>
      </c>
      <c r="AH19">
        <f>'Chloral hydrate raw data'!R58</f>
        <v>-22.845843931601706</v>
      </c>
      <c r="AI19">
        <f>'Chloral hydrate raw data'!R80</f>
        <v>-6.7630901745356571</v>
      </c>
      <c r="AJ19">
        <f>'Chloral hydrate raw data'!R104</f>
        <v>-28.738902323713255</v>
      </c>
      <c r="AK19" s="35">
        <f t="shared" si="10"/>
        <v>10.780039617439074</v>
      </c>
      <c r="AL19">
        <f t="shared" si="11"/>
        <v>53.422951822807946</v>
      </c>
      <c r="AM19">
        <f t="shared" si="3"/>
        <v>23.891470366898972</v>
      </c>
      <c r="AO19">
        <v>600</v>
      </c>
      <c r="AP19">
        <f>'Chloral hydrate raw data'!F120</f>
        <v>61.066593895490648</v>
      </c>
      <c r="AQ19" s="4">
        <f>'Chloral hydrate raw data'!F141</f>
        <v>164.56687128583556</v>
      </c>
      <c r="AR19">
        <f>'Chloral hydrate raw data'!F157</f>
        <v>33.170336092359797</v>
      </c>
      <c r="AS19">
        <f>'Chloral hydrate raw data'!F176</f>
        <v>41.053511705685629</v>
      </c>
      <c r="AT19">
        <f>'Chloral hydrate raw data'!F195</f>
        <v>57.001502150806857</v>
      </c>
      <c r="AU19" s="35">
        <f t="shared" si="14"/>
        <v>71.371763026035708</v>
      </c>
      <c r="AV19">
        <f t="shared" si="12"/>
        <v>53.330513064473621</v>
      </c>
      <c r="AW19">
        <f t="shared" si="13"/>
        <v>23.850130497420729</v>
      </c>
    </row>
    <row r="20" spans="1:49" x14ac:dyDescent="0.3">
      <c r="A20">
        <v>1600</v>
      </c>
      <c r="B20">
        <f>'Chloral hydrate raw data'!F18</f>
        <v>-20.942338238952786</v>
      </c>
      <c r="C20" s="4">
        <f>'Chloral hydrate raw data'!F39</f>
        <v>14.217450297917523</v>
      </c>
      <c r="D20" s="4">
        <f>'Chloral hydrate raw data'!F59</f>
        <v>-8.3691922734252078</v>
      </c>
      <c r="E20">
        <f>'Chloral hydrate raw data'!F81</f>
        <v>-24.052027284667211</v>
      </c>
      <c r="F20">
        <f>'Chloral hydrate raw data'!F103</f>
        <v>16.820093702755699</v>
      </c>
      <c r="G20" s="35">
        <f t="shared" si="8"/>
        <v>-4.4652027592743959</v>
      </c>
      <c r="H20">
        <f t="shared" si="9"/>
        <v>19.186493904975961</v>
      </c>
      <c r="I20">
        <f t="shared" si="4"/>
        <v>8.5804609242823275</v>
      </c>
      <c r="K20">
        <v>1600</v>
      </c>
      <c r="L20" s="4">
        <f>'Chloral hydrate raw data'!J18</f>
        <v>-2.2216051096917488</v>
      </c>
      <c r="M20" s="4">
        <f>'Chloral hydrate raw data'!J39</f>
        <v>23.79477010782005</v>
      </c>
      <c r="N20">
        <f>'Chloral hydrate raw data'!J59</f>
        <v>5.6123721626340606</v>
      </c>
      <c r="O20">
        <f>'Chloral hydrate raw data'!J81</f>
        <v>-28.807119432525742</v>
      </c>
      <c r="P20">
        <f>'Chloral hydrate raw data'!J103</f>
        <v>-34.6549306745599</v>
      </c>
      <c r="Q20" s="35">
        <f t="shared" si="5"/>
        <v>-7.2553025892646561</v>
      </c>
      <c r="R20">
        <f t="shared" si="6"/>
        <v>24.342568716082159</v>
      </c>
      <c r="S20">
        <f t="shared" si="7"/>
        <v>10.886327679223896</v>
      </c>
      <c r="U20">
        <v>2000</v>
      </c>
      <c r="V20">
        <f>'Chloral hydrate raw data'!N20</f>
        <v>-30.621847268270798</v>
      </c>
      <c r="W20">
        <f>'Chloral hydrate raw data'!N41</f>
        <v>-18.385376216364378</v>
      </c>
      <c r="X20">
        <f>'Chloral hydrate raw data'!N60</f>
        <v>-20.367076497891802</v>
      </c>
      <c r="Y20">
        <f>'Chloral hydrate raw data'!N82</f>
        <v>-45.864309039116236</v>
      </c>
      <c r="Z20">
        <f>'Chloral hydrate raw data'!N105</f>
        <v>-15.134184355826619</v>
      </c>
      <c r="AA20" s="35">
        <f t="shared" si="0"/>
        <v>-26.074558675493968</v>
      </c>
      <c r="AB20">
        <f t="shared" si="1"/>
        <v>12.487020490817207</v>
      </c>
      <c r="AC20">
        <f t="shared" si="2"/>
        <v>5.5843653307800123</v>
      </c>
      <c r="AE20">
        <v>2000</v>
      </c>
      <c r="AF20">
        <f>'Chloral hydrate raw data'!R20</f>
        <v>99.4259834641108</v>
      </c>
      <c r="AG20">
        <f>'Chloral hydrate raw data'!R41</f>
        <v>7.3096962018944334</v>
      </c>
      <c r="AH20">
        <f>'Chloral hydrate raw data'!R59</f>
        <v>-23.631817703595061</v>
      </c>
      <c r="AI20">
        <f>'Chloral hydrate raw data'!R81</f>
        <v>-9.5584607794770413</v>
      </c>
      <c r="AJ20">
        <f>'Chloral hydrate raw data'!R105</f>
        <v>-34.117248362020632</v>
      </c>
      <c r="AK20" s="35">
        <f t="shared" si="10"/>
        <v>7.8856305641825006</v>
      </c>
      <c r="AL20">
        <f t="shared" si="11"/>
        <v>53.483304908261623</v>
      </c>
      <c r="AM20">
        <f t="shared" si="3"/>
        <v>23.918461087244228</v>
      </c>
      <c r="AO20">
        <v>800</v>
      </c>
      <c r="AP20" s="4">
        <f>'Chloral hydrate raw data'!F121</f>
        <v>83.9613981989134</v>
      </c>
      <c r="AQ20">
        <f>'Chloral hydrate raw data'!F142</f>
        <v>159.5307092013322</v>
      </c>
      <c r="AR20">
        <f>'Chloral hydrate raw data'!F158</f>
        <v>22.220101932908754</v>
      </c>
      <c r="AS20" s="4">
        <f>'Chloral hydrate raw data'!F177</f>
        <v>109.94120613685831</v>
      </c>
      <c r="AT20">
        <f>'Chloral hydrate raw data'!F196</f>
        <v>57.285431413159756</v>
      </c>
      <c r="AU20" s="35">
        <f t="shared" si="14"/>
        <v>86.587769376634483</v>
      </c>
      <c r="AV20">
        <f t="shared" si="12"/>
        <v>52.141099256292463</v>
      </c>
      <c r="AW20">
        <f t="shared" si="13"/>
        <v>23.318208471726734</v>
      </c>
    </row>
    <row r="21" spans="1:49" x14ac:dyDescent="0.3">
      <c r="A21">
        <v>1800</v>
      </c>
      <c r="B21">
        <f>'Chloral hydrate raw data'!F19</f>
        <v>-24.999521558570802</v>
      </c>
      <c r="C21">
        <f>'Chloral hydrate raw data'!F40</f>
        <v>-0.2556388020372502</v>
      </c>
      <c r="D21">
        <f>'Chloral hydrate raw data'!F60</f>
        <v>-38.570318275737883</v>
      </c>
      <c r="E21">
        <f>'Chloral hydrate raw data'!F82</f>
        <v>-19.415328559928824</v>
      </c>
      <c r="F21">
        <f>'Chloral hydrate raw data'!F104</f>
        <v>14.016495277440999</v>
      </c>
      <c r="G21" s="35">
        <f t="shared" si="8"/>
        <v>-13.844862383766753</v>
      </c>
      <c r="H21">
        <f t="shared" si="9"/>
        <v>20.782967377588243</v>
      </c>
      <c r="I21">
        <f t="shared" si="4"/>
        <v>9.2944255660895703</v>
      </c>
      <c r="K21">
        <v>1800</v>
      </c>
      <c r="L21">
        <f>'Chloral hydrate raw data'!J19</f>
        <v>-13.676756456539863</v>
      </c>
      <c r="M21">
        <f>'Chloral hydrate raw data'!J40</f>
        <v>9.7657702317511585</v>
      </c>
      <c r="N21">
        <f>'Chloral hydrate raw data'!J60</f>
        <v>-6.5497367764634884</v>
      </c>
      <c r="O21">
        <f>'Chloral hydrate raw data'!J82</f>
        <v>-12.885190482382002</v>
      </c>
      <c r="P21">
        <f>'Chloral hydrate raw data'!J104</f>
        <v>-42.585812951134649</v>
      </c>
      <c r="Q21" s="35">
        <f t="shared" si="5"/>
        <v>-13.18634528695377</v>
      </c>
      <c r="R21">
        <f t="shared" si="6"/>
        <v>18.944023302708668</v>
      </c>
      <c r="S21">
        <f t="shared" si="7"/>
        <v>8.4720247744393316</v>
      </c>
      <c r="U21">
        <v>2200</v>
      </c>
      <c r="V21">
        <f>'Chloral hydrate raw data'!N21</f>
        <v>-28.611758526737351</v>
      </c>
      <c r="W21">
        <f>'Chloral hydrate raw data'!N42</f>
        <v>-22.005916213623276</v>
      </c>
      <c r="X21">
        <f>'Chloral hydrate raw data'!N61</f>
        <v>-58.521064380115504</v>
      </c>
      <c r="Y21">
        <f>'Chloral hydrate raw data'!N83</f>
        <v>-49.262662405335931</v>
      </c>
      <c r="Z21">
        <f>'Chloral hydrate raw data'!N106</f>
        <v>-18.925796597644684</v>
      </c>
      <c r="AA21" s="35">
        <f t="shared" si="0"/>
        <v>-35.465439624691342</v>
      </c>
      <c r="AB21">
        <f t="shared" si="1"/>
        <v>17.490116464944862</v>
      </c>
      <c r="AC21">
        <f t="shared" si="2"/>
        <v>7.8218178700010057</v>
      </c>
      <c r="AE21">
        <v>2200</v>
      </c>
      <c r="AF21">
        <f>'Chloral hydrate raw data'!R21</f>
        <v>59.155300437095136</v>
      </c>
      <c r="AG21">
        <f>'Chloral hydrate raw data'!R42</f>
        <v>9.2288847312294031E-2</v>
      </c>
      <c r="AH21">
        <f>'Chloral hydrate raw data'!R60</f>
        <v>-14.323907836839279</v>
      </c>
      <c r="AI21">
        <f>'Chloral hydrate raw data'!R82</f>
        <v>-16.886891825224325</v>
      </c>
      <c r="AJ21">
        <f>'Chloral hydrate raw data'!R106</f>
        <v>-33.509752566795257</v>
      </c>
      <c r="AK21" s="35">
        <f t="shared" si="10"/>
        <v>-1.094592588890285</v>
      </c>
      <c r="AL21">
        <f t="shared" si="11"/>
        <v>35.730282641895634</v>
      </c>
      <c r="AM21">
        <f t="shared" si="3"/>
        <v>15.979068168511882</v>
      </c>
      <c r="AO21">
        <v>1000</v>
      </c>
      <c r="AP21">
        <f>'Chloral hydrate raw data'!F122</f>
        <v>68.20891943073093</v>
      </c>
      <c r="AQ21">
        <f>'Chloral hydrate raw data'!F143</f>
        <v>133.23728204793315</v>
      </c>
      <c r="AR21">
        <f>'Chloral hydrate raw data'!F159</f>
        <v>14.724614173603999</v>
      </c>
      <c r="AS21">
        <f>'Chloral hydrate raw data'!F178</f>
        <v>74.452540213409762</v>
      </c>
      <c r="AT21">
        <f>'Chloral hydrate raw data'!F197</f>
        <v>80.109588729316968</v>
      </c>
      <c r="AU21" s="35">
        <f t="shared" si="14"/>
        <v>74.146588918998958</v>
      </c>
      <c r="AV21">
        <f t="shared" si="12"/>
        <v>42.111720426101506</v>
      </c>
      <c r="AW21">
        <f t="shared" si="13"/>
        <v>18.832933904445873</v>
      </c>
    </row>
    <row r="22" spans="1:49" x14ac:dyDescent="0.3">
      <c r="A22">
        <v>2000</v>
      </c>
      <c r="B22">
        <f>'Chloral hydrate raw data'!F20</f>
        <v>-26.293227183128231</v>
      </c>
      <c r="C22">
        <f>'Chloral hydrate raw data'!F41</f>
        <v>-7.3800955695829114</v>
      </c>
      <c r="D22">
        <f>'Chloral hydrate raw data'!F61</f>
        <v>-38.570318275737883</v>
      </c>
      <c r="E22">
        <f>'Chloral hydrate raw data'!F83</f>
        <v>-18.427318561199847</v>
      </c>
      <c r="F22">
        <f>'Chloral hydrate raw data'!F105</f>
        <v>26.140973251306001</v>
      </c>
      <c r="G22" s="35">
        <f t="shared" si="8"/>
        <v>-12.905997267668573</v>
      </c>
      <c r="H22">
        <f t="shared" si="9"/>
        <v>24.614841979624725</v>
      </c>
      <c r="I22">
        <f t="shared" si="4"/>
        <v>11.008091984371275</v>
      </c>
      <c r="K22">
        <v>2000</v>
      </c>
      <c r="L22">
        <f>'Chloral hydrate raw data'!J20</f>
        <v>-11.565074516338058</v>
      </c>
      <c r="M22">
        <f>'Chloral hydrate raw data'!J41</f>
        <v>23.79477010782005</v>
      </c>
      <c r="N22">
        <f>'Chloral hydrate raw data'!J61</f>
        <v>0.3387115831484433</v>
      </c>
      <c r="P22">
        <f>'Chloral hydrate raw data'!J105</f>
        <v>-50</v>
      </c>
      <c r="Q22" s="35">
        <f t="shared" si="5"/>
        <v>-9.3578982063423908</v>
      </c>
      <c r="R22">
        <f t="shared" si="6"/>
        <v>30.820857241095428</v>
      </c>
      <c r="S22">
        <f t="shared" si="7"/>
        <v>13.7835063831812</v>
      </c>
      <c r="U22">
        <v>2400</v>
      </c>
      <c r="V22">
        <f>'Chloral hydrate raw data'!N22</f>
        <v>-28.611758526737351</v>
      </c>
      <c r="W22">
        <f>'Chloral hydrate raw data'!N43</f>
        <v>-32.447233770386951</v>
      </c>
      <c r="X22">
        <f>'Chloral hydrate raw data'!N62</f>
        <v>-50.413492541544123</v>
      </c>
      <c r="Y22">
        <f>'Chloral hydrate raw data'!N84</f>
        <v>-82.415062877787818</v>
      </c>
      <c r="Z22">
        <f>'Chloral hydrate raw data'!N107</f>
        <v>-11.304062739057352</v>
      </c>
      <c r="AA22" s="35">
        <f t="shared" si="0"/>
        <v>-41.038322091102721</v>
      </c>
      <c r="AB22">
        <f t="shared" si="1"/>
        <v>26.982776723641742</v>
      </c>
      <c r="AC22">
        <f t="shared" si="2"/>
        <v>12.067064595152397</v>
      </c>
      <c r="AE22">
        <v>2400</v>
      </c>
      <c r="AF22">
        <f>'Chloral hydrate raw data'!R22</f>
        <v>69.930544584291482</v>
      </c>
      <c r="AG22">
        <f>'Chloral hydrate raw data'!R43</f>
        <v>-7.5748168905370399</v>
      </c>
      <c r="AH22">
        <f>'Chloral hydrate raw data'!R61</f>
        <v>-16.583427712073661</v>
      </c>
      <c r="AI22">
        <f>'Chloral hydrate raw data'!R83</f>
        <v>-27.537033827117696</v>
      </c>
      <c r="AJ22">
        <f>'Chloral hydrate raw data'!R107</f>
        <v>-34.889169672069421</v>
      </c>
      <c r="AK22" s="35">
        <f t="shared" si="10"/>
        <v>-3.330780703501266</v>
      </c>
      <c r="AL22">
        <f t="shared" si="11"/>
        <v>42.257368834886385</v>
      </c>
      <c r="AM22">
        <f t="shared" si="3"/>
        <v>18.898069853017407</v>
      </c>
      <c r="AO22">
        <v>1200</v>
      </c>
      <c r="AP22">
        <f>'Chloral hydrate raw data'!F123</f>
        <v>49.835024436230114</v>
      </c>
      <c r="AQ22">
        <f>'Chloral hydrate raw data'!F144</f>
        <v>114.35993926728921</v>
      </c>
      <c r="AR22">
        <f>'Chloral hydrate raw data'!F160</f>
        <v>73.731205623007256</v>
      </c>
      <c r="AS22">
        <f>'Chloral hydrate raw data'!F179</f>
        <v>27.03854116897595</v>
      </c>
      <c r="AT22">
        <f>'Chloral hydrate raw data'!F198</f>
        <v>91.821813050504147</v>
      </c>
      <c r="AU22" s="35">
        <f t="shared" si="14"/>
        <v>71.35730470920133</v>
      </c>
      <c r="AV22">
        <f t="shared" si="12"/>
        <v>34.281990301100571</v>
      </c>
      <c r="AW22">
        <f t="shared" si="13"/>
        <v>15.331372143449871</v>
      </c>
    </row>
    <row r="23" spans="1:49" x14ac:dyDescent="0.3">
      <c r="A23">
        <v>2200</v>
      </c>
      <c r="B23">
        <f>'Chloral hydrate raw data'!F21</f>
        <v>-16.506229307408184</v>
      </c>
      <c r="C23">
        <f>'Chloral hydrate raw data'!F42</f>
        <v>-14.504552337128596</v>
      </c>
      <c r="D23">
        <f>'Chloral hydrate raw data'!F62</f>
        <v>-38.570318275737883</v>
      </c>
      <c r="E23">
        <f>'Chloral hydrate raw data'!F84</f>
        <v>-21.72944117273229</v>
      </c>
      <c r="F23">
        <f>'Chloral hydrate raw data'!F106</f>
        <v>23.787926414896642</v>
      </c>
      <c r="G23" s="35">
        <f t="shared" si="8"/>
        <v>-13.50452293562206</v>
      </c>
      <c r="H23">
        <f t="shared" si="9"/>
        <v>22.894761707359081</v>
      </c>
      <c r="I23">
        <f t="shared" si="4"/>
        <v>10.23884870126281</v>
      </c>
      <c r="K23">
        <v>2200</v>
      </c>
      <c r="L23">
        <f>'Chloral hydrate raw data'!J21</f>
        <v>-5.7912154031287688</v>
      </c>
      <c r="M23">
        <f>'Chloral hydrate raw data'!J42</f>
        <v>20.08509935142726</v>
      </c>
      <c r="N23">
        <f>'Chloral hydrate raw data'!J62</f>
        <v>16.60737025902246</v>
      </c>
      <c r="P23">
        <f>'Chloral hydrate raw data'!J106</f>
        <v>-46.784286233577411</v>
      </c>
      <c r="Q23" s="35">
        <f t="shared" si="5"/>
        <v>-3.9707580065641146</v>
      </c>
      <c r="R23">
        <f t="shared" si="6"/>
        <v>30.759583333333868</v>
      </c>
      <c r="S23">
        <f t="shared" si="7"/>
        <v>13.75610385858082</v>
      </c>
      <c r="U23">
        <v>2600</v>
      </c>
      <c r="V23">
        <f>'Chloral hydrate raw data'!N23</f>
        <v>-36.074910547221215</v>
      </c>
      <c r="W23">
        <f>'Chloral hydrate raw data'!N44</f>
        <v>-36.971195577687425</v>
      </c>
      <c r="X23">
        <f>'Chloral hydrate raw data'!N63</f>
        <v>-44.874038904439651</v>
      </c>
      <c r="Y23">
        <f>'Chloral hydrate raw data'!N85</f>
        <v>-32.659973598276949</v>
      </c>
      <c r="Z23">
        <f>'Chloral hydrate raw data'!N108</f>
        <v>-16.847851541155588</v>
      </c>
      <c r="AA23" s="35">
        <f t="shared" si="0"/>
        <v>-33.485594033756172</v>
      </c>
      <c r="AB23">
        <f t="shared" si="1"/>
        <v>10.320450317889748</v>
      </c>
      <c r="AC23">
        <f t="shared" si="2"/>
        <v>4.6154456938421573</v>
      </c>
      <c r="AE23">
        <v>2600</v>
      </c>
      <c r="AF23">
        <f>'Chloral hydrate raw data'!R23</f>
        <v>34.43163000801632</v>
      </c>
      <c r="AG23">
        <f>'Chloral hydrate raw data'!R44</f>
        <v>-20.210418571872037</v>
      </c>
      <c r="AH23">
        <f>'Chloral hydrate raw data'!R62</f>
        <v>-10.309871706800832</v>
      </c>
      <c r="AI23">
        <f>'Chloral hydrate raw data'!R84</f>
        <v>-40.00186669155589</v>
      </c>
      <c r="AJ23">
        <f>'Chloral hydrate raw data'!R108</f>
        <v>-21.863991230639211</v>
      </c>
      <c r="AK23" s="35">
        <f t="shared" si="10"/>
        <v>-11.59090363857033</v>
      </c>
      <c r="AL23">
        <f t="shared" si="11"/>
        <v>27.869023278629871</v>
      </c>
      <c r="AM23">
        <f t="shared" si="3"/>
        <v>12.46340610350809</v>
      </c>
      <c r="AO23">
        <v>1400</v>
      </c>
      <c r="AP23">
        <f>'Chloral hydrate raw data'!F124</f>
        <v>41.103310261562754</v>
      </c>
      <c r="AQ23">
        <f>'Chloral hydrate raw data'!F145</f>
        <v>92.410043753673349</v>
      </c>
      <c r="AR23" s="4">
        <f>'Chloral hydrate raw data'!F161</f>
        <v>83.511040081419125</v>
      </c>
      <c r="AS23">
        <f>'Chloral hydrate raw data'!F180</f>
        <v>13.024897807506509</v>
      </c>
      <c r="AT23" s="4">
        <f>'Chloral hydrate raw data'!F199</f>
        <v>94.484147757015748</v>
      </c>
      <c r="AU23" s="36">
        <f t="shared" si="14"/>
        <v>64.906687932235485</v>
      </c>
      <c r="AV23">
        <f t="shared" si="12"/>
        <v>36.179080851705777</v>
      </c>
      <c r="AW23">
        <f t="shared" si="13"/>
        <v>16.179776829575019</v>
      </c>
    </row>
    <row r="24" spans="1:49" x14ac:dyDescent="0.3">
      <c r="A24">
        <v>2400</v>
      </c>
      <c r="B24">
        <f>'Chloral hydrate raw data'!F22</f>
        <v>-30.662354314584807</v>
      </c>
      <c r="C24">
        <f>'Chloral hydrate raw data'!F43</f>
        <v>-28.75346587221993</v>
      </c>
      <c r="D24">
        <f>'Chloral hydrate raw data'!F63</f>
        <v>-35.207476352055814</v>
      </c>
      <c r="E24">
        <f>'Chloral hydrate raw data'!F85</f>
        <v>-16.486039910180917</v>
      </c>
      <c r="F24">
        <f>'Chloral hydrate raw data'!F107</f>
        <v>11.802655410361185</v>
      </c>
      <c r="G24" s="35">
        <f t="shared" si="8"/>
        <v>-19.861336207736059</v>
      </c>
      <c r="H24">
        <f t="shared" si="9"/>
        <v>19.008136216701995</v>
      </c>
      <c r="I24">
        <f t="shared" si="4"/>
        <v>8.5006969412242661</v>
      </c>
      <c r="K24">
        <v>2400</v>
      </c>
      <c r="L24">
        <f>'Chloral hydrate raw data'!J22</f>
        <v>-12.764972692770538</v>
      </c>
      <c r="M24">
        <f>'Chloral hydrate raw data'!J43</f>
        <v>12.8309992977238</v>
      </c>
      <c r="N24">
        <f>'Chloral hydrate raw data'!J63</f>
        <v>15.731708918092169</v>
      </c>
      <c r="P24">
        <f>'Chloral hydrate raw data'!J107</f>
        <v>-33.148984784753601</v>
      </c>
      <c r="Q24" s="35">
        <f t="shared" si="5"/>
        <v>-4.3378123154270423</v>
      </c>
      <c r="R24">
        <f t="shared" si="6"/>
        <v>23.084298168764633</v>
      </c>
      <c r="S24">
        <f t="shared" si="7"/>
        <v>10.323611983646327</v>
      </c>
      <c r="U24">
        <v>2800</v>
      </c>
      <c r="V24">
        <f>'Chloral hydrate raw data'!N24</f>
        <v>-43.933624396809236</v>
      </c>
      <c r="W24">
        <f>'Chloral hydrate raw data'!N45</f>
        <v>-35.827356206313674</v>
      </c>
      <c r="X24">
        <f>'Chloral hydrate raw data'!N64</f>
        <v>-35.607837579279312</v>
      </c>
      <c r="Y24">
        <f>'Chloral hydrate raw data'!N86</f>
        <v>-29.289411519488652</v>
      </c>
      <c r="Z24">
        <f>'Chloral hydrate raw data'!N109</f>
        <v>-9.4202257482007283</v>
      </c>
      <c r="AA24" s="35">
        <f t="shared" si="0"/>
        <v>-30.815691090018316</v>
      </c>
      <c r="AB24">
        <f t="shared" si="1"/>
        <v>13.040869372612574</v>
      </c>
      <c r="AC24">
        <f t="shared" si="2"/>
        <v>5.8320540805713499</v>
      </c>
      <c r="AE24">
        <v>2800</v>
      </c>
      <c r="AF24">
        <f>'Chloral hydrate raw data'!R24</f>
        <v>5.9999648919549786</v>
      </c>
      <c r="AG24">
        <f>'Chloral hydrate raw data'!R45</f>
        <v>-30.069384433388425</v>
      </c>
      <c r="AH24">
        <f>'Chloral hydrate raw data'!R63</f>
        <v>0</v>
      </c>
      <c r="AJ24">
        <f>'Chloral hydrate raw data'!R109</f>
        <v>-23.153873831658402</v>
      </c>
      <c r="AK24" s="35">
        <f t="shared" si="10"/>
        <v>-11.805823343272962</v>
      </c>
      <c r="AL24">
        <f t="shared" si="11"/>
        <v>17.500090219478633</v>
      </c>
      <c r="AM24">
        <f t="shared" si="3"/>
        <v>7.8262782686266874</v>
      </c>
      <c r="AO24">
        <v>1600</v>
      </c>
      <c r="AP24">
        <f>'Chloral hydrate raw data'!F125</f>
        <v>11.501980533710432</v>
      </c>
      <c r="AQ24">
        <f>'Chloral hydrate raw data'!F146</f>
        <v>72.91435381701821</v>
      </c>
      <c r="AR24">
        <f>'Chloral hydrate raw data'!F162</f>
        <v>77.230478098736583</v>
      </c>
      <c r="AS24">
        <f>'Chloral hydrate raw data'!F181</f>
        <v>9.7554016032276749</v>
      </c>
      <c r="AT24">
        <f>'Chloral hydrate raw data'!F200</f>
        <v>79.305596649748495</v>
      </c>
      <c r="AU24" s="35">
        <f t="shared" si="14"/>
        <v>50.141562140488283</v>
      </c>
      <c r="AV24">
        <f t="shared" si="12"/>
        <v>36.149030232778088</v>
      </c>
      <c r="AW24">
        <f t="shared" si="13"/>
        <v>16.166337784237371</v>
      </c>
    </row>
    <row r="25" spans="1:49" x14ac:dyDescent="0.3">
      <c r="A25">
        <v>2600</v>
      </c>
      <c r="B25">
        <f>'Chloral hydrate raw data'!F23</f>
        <v>-24.999521558570802</v>
      </c>
      <c r="C25">
        <f>'Chloral hydrate raw data'!F44</f>
        <v>-21.306510923642652</v>
      </c>
      <c r="D25">
        <f>'Chloral hydrate raw data'!F64</f>
        <v>-41.318977119784662</v>
      </c>
      <c r="E25">
        <f>'Chloral hydrate raw data'!F86</f>
        <v>-18.081599796636016</v>
      </c>
      <c r="F25">
        <f>'Chloral hydrate raw data'!F108</f>
        <v>21.267232475638775</v>
      </c>
      <c r="G25" s="35">
        <f t="shared" si="8"/>
        <v>-16.88787538459907</v>
      </c>
      <c r="H25">
        <f t="shared" si="9"/>
        <v>23.127035637278908</v>
      </c>
      <c r="I25">
        <f t="shared" si="4"/>
        <v>10.342724760603161</v>
      </c>
      <c r="K25">
        <v>2600</v>
      </c>
      <c r="L25">
        <f>'Chloral hydrate raw data'!J23</f>
        <v>-2.2216051096917488</v>
      </c>
      <c r="M25">
        <f>'Chloral hydrate raw data'!J44</f>
        <v>16.404345850373868</v>
      </c>
      <c r="N25">
        <f>'Chloral hydrate raw data'!J64</f>
        <v>9.50361686206036</v>
      </c>
      <c r="P25">
        <f>'Chloral hydrate raw data'!J108</f>
        <v>-3.4896401308615044</v>
      </c>
      <c r="Q25" s="35">
        <f t="shared" si="5"/>
        <v>5.0491793679702432</v>
      </c>
      <c r="R25">
        <f t="shared" si="6"/>
        <v>9.5665661653158569</v>
      </c>
      <c r="S25">
        <f t="shared" si="7"/>
        <v>4.2782984513791495</v>
      </c>
      <c r="U25">
        <v>3000</v>
      </c>
      <c r="V25">
        <f>'Chloral hydrate raw data'!N25</f>
        <v>-52.261213056275913</v>
      </c>
      <c r="W25">
        <f>'Chloral hydrate raw data'!N46</f>
        <v>-23.111494357896667</v>
      </c>
      <c r="Y25">
        <f>'Chloral hydrate raw data'!N87</f>
        <v>-37.06836656708122</v>
      </c>
      <c r="Z25">
        <f>'Chloral hydrate raw data'!N110</f>
        <v>-13.269602052445606</v>
      </c>
      <c r="AA25" s="35">
        <f t="shared" si="0"/>
        <v>-31.42766900842485</v>
      </c>
      <c r="AB25">
        <f t="shared" si="1"/>
        <v>16.977712674149174</v>
      </c>
      <c r="AC25">
        <f t="shared" si="2"/>
        <v>7.5926639283714579</v>
      </c>
      <c r="AE25">
        <v>3000</v>
      </c>
      <c r="AF25">
        <f>'Chloral hydrate raw data'!R25</f>
        <v>1.3393719170747831</v>
      </c>
      <c r="AG25">
        <f>'Chloral hydrate raw data'!R46</f>
        <v>-29.036588333011725</v>
      </c>
      <c r="AH25">
        <f>'Chloral hydrate raw data'!R64</f>
        <v>-9.6117784667941635</v>
      </c>
      <c r="AK25" s="35">
        <f>AVERAGE(AF25:AJ25)</f>
        <v>-12.436331627577035</v>
      </c>
      <c r="AL25">
        <f>STDEV(AF25:AJ25)</f>
        <v>15.383702925410232</v>
      </c>
      <c r="AM25">
        <f t="shared" si="3"/>
        <v>6.8798010973759309</v>
      </c>
      <c r="AO25">
        <v>1800</v>
      </c>
      <c r="AP25">
        <f>'Chloral hydrate raw data'!F126</f>
        <v>-12.649780446054237</v>
      </c>
      <c r="AQ25">
        <f>'Chloral hydrate raw data'!F147</f>
        <v>51.708515640305606</v>
      </c>
      <c r="AR25">
        <f>'Chloral hydrate raw data'!F163</f>
        <v>58.938212119043641</v>
      </c>
      <c r="AS25">
        <f>'Chloral hydrate raw data'!F182</f>
        <v>-2.132107023411367</v>
      </c>
      <c r="AT25">
        <f>'Chloral hydrate raw data'!F201</f>
        <v>39.363179097343924</v>
      </c>
      <c r="AU25" s="35">
        <f t="shared" si="14"/>
        <v>27.045603877445512</v>
      </c>
      <c r="AV25">
        <f t="shared" si="12"/>
        <v>32.419834539895724</v>
      </c>
      <c r="AW25">
        <f t="shared" si="13"/>
        <v>14.49859077010049</v>
      </c>
    </row>
    <row r="26" spans="1:49" x14ac:dyDescent="0.3">
      <c r="A26">
        <v>2800</v>
      </c>
      <c r="B26">
        <f>'Chloral hydrate raw data'!F24</f>
        <v>-26.293227183128231</v>
      </c>
      <c r="C26">
        <f>'Chloral hydrate raw data'!F45</f>
        <v>-21.306510923642652</v>
      </c>
      <c r="D26">
        <f>'Chloral hydrate raw data'!F65</f>
        <v>-29.289329516804731</v>
      </c>
      <c r="E26">
        <f>'Chloral hydrate raw data'!F87</f>
        <v>-12.087446511036736</v>
      </c>
      <c r="F26">
        <f>'Chloral hydrate raw data'!F109</f>
        <v>4.3184097474815442</v>
      </c>
      <c r="G26" s="35">
        <f t="shared" si="8"/>
        <v>-16.931620877426163</v>
      </c>
      <c r="H26">
        <f t="shared" si="9"/>
        <v>13.551034325898486</v>
      </c>
      <c r="I26">
        <f t="shared" si="4"/>
        <v>6.060206783628411</v>
      </c>
      <c r="K26">
        <v>2800</v>
      </c>
      <c r="L26">
        <f>'Chloral hydrate raw data'!J24</f>
        <v>-12.764972692770538</v>
      </c>
      <c r="M26">
        <f>'Chloral hydrate raw data'!J45</f>
        <v>16.404345850373868</v>
      </c>
      <c r="N26">
        <f>'Chloral hydrate raw data'!J65</f>
        <v>4.7511520132333729</v>
      </c>
      <c r="P26">
        <f>'Chloral hydrate raw data'!J109</f>
        <v>-6.6365477488705471</v>
      </c>
      <c r="Q26" s="35">
        <f t="shared" si="5"/>
        <v>0.43849435549153903</v>
      </c>
      <c r="R26">
        <f t="shared" si="6"/>
        <v>12.882742887322228</v>
      </c>
      <c r="S26">
        <f t="shared" si="7"/>
        <v>5.7613377665408834</v>
      </c>
      <c r="U26">
        <v>3200</v>
      </c>
      <c r="V26">
        <f>'Chloral hydrate raw data'!N26</f>
        <v>-56.390812898707722</v>
      </c>
      <c r="W26">
        <f>'Chloral hydrate raw data'!N47</f>
        <v>-29.2892548768788</v>
      </c>
      <c r="Z26">
        <f>'Chloral hydrate raw data'!N111</f>
        <v>-13.187379332955185</v>
      </c>
      <c r="AA26" s="35">
        <f t="shared" si="0"/>
        <v>-32.955815702847239</v>
      </c>
      <c r="AB26">
        <f t="shared" si="1"/>
        <v>21.833848015993265</v>
      </c>
      <c r="AC26">
        <f t="shared" si="2"/>
        <v>9.76439367483197</v>
      </c>
      <c r="AE26">
        <v>3200</v>
      </c>
      <c r="AH26">
        <f>'Chloral hydrate raw data'!R65</f>
        <v>-17.309989293428142</v>
      </c>
      <c r="AK26" s="35">
        <f>AVERAGE(AF26:AJ26)</f>
        <v>-17.309989293428142</v>
      </c>
      <c r="AL26" t="e">
        <f>STDEV(AF26:AJ26)</f>
        <v>#DIV/0!</v>
      </c>
      <c r="AM26" t="e">
        <f t="shared" si="3"/>
        <v>#DIV/0!</v>
      </c>
      <c r="AO26">
        <v>2000</v>
      </c>
      <c r="AP26">
        <f>'Chloral hydrate raw data'!F127</f>
        <v>-12.290886237151355</v>
      </c>
      <c r="AQ26">
        <f>'Chloral hydrate raw data'!F148</f>
        <v>15.191748840854169</v>
      </c>
      <c r="AR26">
        <f>'Chloral hydrate raw data'!F164</f>
        <v>12.05384474711575</v>
      </c>
      <c r="AS26">
        <f>'Chloral hydrate raw data'!F183</f>
        <v>-5.3757233105059203</v>
      </c>
      <c r="AT26">
        <f>'Chloral hydrate raw data'!F202</f>
        <v>20.700662311946651</v>
      </c>
      <c r="AU26" s="35">
        <f t="shared" si="14"/>
        <v>6.055929270451859</v>
      </c>
      <c r="AV26">
        <f t="shared" si="12"/>
        <v>14.152691573924621</v>
      </c>
      <c r="AW26">
        <f t="shared" si="13"/>
        <v>6.3292760847767884</v>
      </c>
    </row>
    <row r="27" spans="1:49" x14ac:dyDescent="0.3">
      <c r="A27">
        <v>3000</v>
      </c>
      <c r="D27">
        <f>'Chloral hydrate raw data'!F66</f>
        <v>-46.359448751729758</v>
      </c>
      <c r="E27">
        <f>'Chloral hydrate raw data'!F88</f>
        <v>-18.081599796636016</v>
      </c>
      <c r="F27">
        <f>'Chloral hydrate raw data'!F110</f>
        <v>6.825632044546226</v>
      </c>
      <c r="G27" s="35">
        <f>AVERAGE(B27:F27)</f>
        <v>-19.205138834606515</v>
      </c>
      <c r="H27">
        <f>STDEV(B27:F27)</f>
        <v>26.6103355823256</v>
      </c>
      <c r="I27">
        <f t="shared" si="4"/>
        <v>11.900503853232298</v>
      </c>
      <c r="K27">
        <v>3000</v>
      </c>
      <c r="L27">
        <f>'Chloral hydrate raw data'!J25</f>
        <v>-9.3087568268073735</v>
      </c>
      <c r="N27">
        <f>'Chloral hydrate raw data'!J66</f>
        <v>0.3387115831484433</v>
      </c>
      <c r="P27">
        <f>'Chloral hydrate raw data'!J110</f>
        <v>-16.784805525263547</v>
      </c>
      <c r="Q27" s="35">
        <f t="shared" si="5"/>
        <v>-8.5849502563074918</v>
      </c>
      <c r="R27">
        <f t="shared" si="6"/>
        <v>8.5846742223653205</v>
      </c>
      <c r="S27">
        <f t="shared" si="7"/>
        <v>3.8391830251798003</v>
      </c>
      <c r="U27">
        <v>3400</v>
      </c>
      <c r="V27">
        <f>'Chloral hydrate raw data'!N27</f>
        <v>-60.305944916784291</v>
      </c>
      <c r="W27">
        <f>'Chloral hydrate raw data'!N48</f>
        <v>0</v>
      </c>
      <c r="Z27">
        <f>'Chloral hydrate raw data'!N112</f>
        <v>-24.558573279697761</v>
      </c>
      <c r="AA27" s="35">
        <f t="shared" si="0"/>
        <v>-28.288172732160685</v>
      </c>
      <c r="AB27">
        <f t="shared" si="1"/>
        <v>30.325470847678758</v>
      </c>
      <c r="AC27">
        <f t="shared" si="2"/>
        <v>13.561962853019574</v>
      </c>
      <c r="AE27">
        <v>3400</v>
      </c>
      <c r="AH27">
        <f>'Chloral hydrate raw data'!R66</f>
        <v>-25.464312458612604</v>
      </c>
      <c r="AK27" s="35">
        <f>AVERAGE(AF27:AJ27)</f>
        <v>-25.464312458612604</v>
      </c>
      <c r="AL27" t="e">
        <f>STDEV(AF27:AJ27)</f>
        <v>#DIV/0!</v>
      </c>
      <c r="AM27" t="e">
        <f t="shared" si="3"/>
        <v>#DIV/0!</v>
      </c>
      <c r="AO27">
        <v>2200</v>
      </c>
      <c r="AP27">
        <f>'Chloral hydrate raw data'!F128</f>
        <v>-21.871046168349505</v>
      </c>
      <c r="AQ27">
        <f>'Chloral hydrate raw data'!F149</f>
        <v>7.7066871285835559</v>
      </c>
      <c r="AR27">
        <f>'Chloral hydrate raw data'!F165</f>
        <v>-6.209797326845246</v>
      </c>
      <c r="AS27">
        <f>'Chloral hydrate raw data'!F184</f>
        <v>-13.91609598131337</v>
      </c>
      <c r="AT27">
        <f>'Chloral hydrate raw data'!F203</f>
        <v>6.7625236133554978</v>
      </c>
      <c r="AU27" s="35">
        <f t="shared" si="14"/>
        <v>-5.5055457469138132</v>
      </c>
      <c r="AV27">
        <f t="shared" si="12"/>
        <v>12.88537497477235</v>
      </c>
      <c r="AW27">
        <f t="shared" si="13"/>
        <v>5.7625148718331225</v>
      </c>
    </row>
    <row r="28" spans="1:49" x14ac:dyDescent="0.3">
      <c r="A28">
        <v>3200</v>
      </c>
      <c r="E28">
        <f>'Chloral hydrate raw data'!F89</f>
        <v>-17.336779222980127</v>
      </c>
      <c r="F28">
        <f>'Chloral hydrate raw data'!F111</f>
        <v>14.016495277440999</v>
      </c>
      <c r="G28" s="35">
        <f>AVERAGE(B28:F28)</f>
        <v>-1.6601419727695639</v>
      </c>
      <c r="H28">
        <f>STDEV(B28:F28)</f>
        <v>22.17011301165104</v>
      </c>
      <c r="I28">
        <f t="shared" si="4"/>
        <v>9.9147759525808628</v>
      </c>
      <c r="K28">
        <v>3200</v>
      </c>
      <c r="L28">
        <f>'Chloral hydrate raw data'!J26</f>
        <v>-6.9170600759048462</v>
      </c>
      <c r="N28">
        <f>'Chloral hydrate raw data'!J67</f>
        <v>19.008546559714333</v>
      </c>
      <c r="P28">
        <f>'Chloral hydrate raw data'!J111</f>
        <v>-15.204860570182277</v>
      </c>
      <c r="Q28" s="35">
        <f t="shared" si="5"/>
        <v>-1.0377913621242634</v>
      </c>
      <c r="R28">
        <f t="shared" si="6"/>
        <v>17.848351669429995</v>
      </c>
      <c r="S28">
        <f t="shared" si="7"/>
        <v>7.9820255238334648</v>
      </c>
      <c r="U28">
        <v>3600</v>
      </c>
      <c r="W28">
        <f>'Chloral hydrate raw data'!N49</f>
        <v>-0.82769372497608629</v>
      </c>
      <c r="AA28" s="35">
        <f t="shared" si="0"/>
        <v>-0.82769372497608629</v>
      </c>
      <c r="AB28" t="e">
        <f t="shared" si="1"/>
        <v>#DIV/0!</v>
      </c>
      <c r="AC28" t="e">
        <f t="shared" si="2"/>
        <v>#DIV/0!</v>
      </c>
      <c r="AE28">
        <v>3600</v>
      </c>
      <c r="AK28" s="35" t="e">
        <f>AVERAGE(AF28:AJ28)</f>
        <v>#DIV/0!</v>
      </c>
      <c r="AL28" t="e">
        <f>STDEV(AF28:AJ28)</f>
        <v>#DIV/0!</v>
      </c>
      <c r="AM28" t="e">
        <f t="shared" si="3"/>
        <v>#DIV/0!</v>
      </c>
      <c r="AO28">
        <v>2400</v>
      </c>
      <c r="AQ28">
        <f>'Chloral hydrate raw data'!F150</f>
        <v>-4.7945373212303295</v>
      </c>
      <c r="AR28">
        <f>'Chloral hydrate raw data'!F166</f>
        <v>-15.274829250451226</v>
      </c>
      <c r="AS28">
        <f>'Chloral hydrate raw data'!F185</f>
        <v>1.006662419705906</v>
      </c>
      <c r="AT28">
        <f>'Chloral hydrate raw data'!F204</f>
        <v>4.0814120217584238</v>
      </c>
      <c r="AU28" s="35">
        <f t="shared" si="14"/>
        <v>-3.7453230325543068</v>
      </c>
      <c r="AV28">
        <f t="shared" si="12"/>
        <v>8.5219229363836675</v>
      </c>
      <c r="AW28">
        <f t="shared" si="13"/>
        <v>3.8111197969536992</v>
      </c>
    </row>
    <row r="29" spans="1:49" x14ac:dyDescent="0.3">
      <c r="A29">
        <v>3400</v>
      </c>
      <c r="E29">
        <f>'Chloral hydrate raw data'!F90</f>
        <v>-21.070202940304195</v>
      </c>
      <c r="F29">
        <f>'Chloral hydrate raw data'!F112</f>
        <v>1.8935141527085531</v>
      </c>
      <c r="G29" s="35">
        <f t="shared" si="8"/>
        <v>-9.5883443937978221</v>
      </c>
      <c r="H29">
        <f t="shared" si="9"/>
        <v>16.237800077718745</v>
      </c>
      <c r="I29">
        <f t="shared" si="4"/>
        <v>7.2617649557660959</v>
      </c>
      <c r="K29">
        <v>3400</v>
      </c>
      <c r="N29">
        <f>'Chloral hydrate raw data'!J68</f>
        <v>19.293431883525216</v>
      </c>
      <c r="P29">
        <f>'Chloral hydrate raw data'!J112</f>
        <v>-19.90055564210418</v>
      </c>
      <c r="Q29" s="35">
        <f t="shared" si="5"/>
        <v>-0.30356187928948231</v>
      </c>
      <c r="R29">
        <f t="shared" si="6"/>
        <v>27.714334361113501</v>
      </c>
      <c r="S29">
        <f t="shared" si="7"/>
        <v>12.394227116521598</v>
      </c>
      <c r="AO29">
        <v>2600</v>
      </c>
      <c r="AR29">
        <f>'Chloral hydrate raw data'!F167</f>
        <v>-40.61175647417091</v>
      </c>
      <c r="AS29">
        <f>'Chloral hydrate raw data'!F186</f>
        <v>-2.3690078037904128</v>
      </c>
      <c r="AT29">
        <f>'Chloral hydrate raw data'!F205</f>
        <v>-5.3940869881876292</v>
      </c>
      <c r="AU29" s="35">
        <f t="shared" si="14"/>
        <v>-16.12495042204965</v>
      </c>
      <c r="AV29">
        <f t="shared" si="12"/>
        <v>21.260068884968835</v>
      </c>
      <c r="AW29">
        <f t="shared" si="13"/>
        <v>9.507791846623693</v>
      </c>
    </row>
    <row r="30" spans="1:49" x14ac:dyDescent="0.3">
      <c r="A30">
        <v>3600</v>
      </c>
      <c r="E30">
        <f>'Chloral hydrate raw data'!F91</f>
        <v>-18.081599796636016</v>
      </c>
      <c r="G30" s="35">
        <f t="shared" si="8"/>
        <v>-18.081599796636016</v>
      </c>
      <c r="H30" t="e">
        <f t="shared" si="9"/>
        <v>#DIV/0!</v>
      </c>
      <c r="I30" t="e">
        <f t="shared" si="4"/>
        <v>#DIV/0!</v>
      </c>
      <c r="K30">
        <v>3600</v>
      </c>
      <c r="N30">
        <f>'Chloral hydrate raw data'!J69</f>
        <v>14.552782555040622</v>
      </c>
      <c r="P30">
        <f>'Chloral hydrate raw data'!J113</f>
        <v>-36.024562496754427</v>
      </c>
      <c r="Q30" s="35">
        <f>AVERAGE(L30:P30)</f>
        <v>-10.735889970856903</v>
      </c>
      <c r="R30">
        <f>STDEV(L30:P30)</f>
        <v>35.763583660536156</v>
      </c>
      <c r="S30">
        <f t="shared" si="7"/>
        <v>15.993960836791921</v>
      </c>
      <c r="AO30">
        <v>2800</v>
      </c>
      <c r="AR30">
        <f>'Chloral hydrate raw data'!F168</f>
        <v>-63.10855616248837</v>
      </c>
      <c r="AS30">
        <f>'Chloral hydrate raw data'!F187</f>
        <v>-13.815230663056743</v>
      </c>
      <c r="AT30">
        <f>'Chloral hydrate raw data'!F206</f>
        <v>-14.577121788014658</v>
      </c>
      <c r="AU30" s="35">
        <f t="shared" si="14"/>
        <v>-30.500302871186591</v>
      </c>
      <c r="AV30">
        <f t="shared" si="12"/>
        <v>28.242145041654368</v>
      </c>
      <c r="AW30">
        <f t="shared" si="13"/>
        <v>12.630271228709558</v>
      </c>
    </row>
    <row r="31" spans="1:49" x14ac:dyDescent="0.3">
      <c r="AO31">
        <v>3000</v>
      </c>
      <c r="AR31">
        <f>'Chloral hydrate raw data'!F169</f>
        <v>-56.789033863670703</v>
      </c>
      <c r="AS31">
        <f>'Chloral hydrate raw data'!F188</f>
        <v>-17.097335032117645</v>
      </c>
      <c r="AT31">
        <f>'Chloral hydrate raw data'!F207</f>
        <v>-16.616405307599525</v>
      </c>
      <c r="AU31" s="35">
        <f>AVERAGE(AP31:AT31)</f>
        <v>-30.16759140112929</v>
      </c>
      <c r="AV31">
        <f t="shared" si="12"/>
        <v>23.056099462827262</v>
      </c>
      <c r="AW31">
        <f t="shared" si="13"/>
        <v>10.311001138975628</v>
      </c>
    </row>
    <row r="32" spans="1:49" x14ac:dyDescent="0.3">
      <c r="AO32">
        <v>3200</v>
      </c>
      <c r="AT32">
        <f>'Chloral hydrate raw data'!F208</f>
        <v>-8.7090607005484983</v>
      </c>
      <c r="AU32" s="35">
        <f>AVERAGE(AP32:AT32)</f>
        <v>-8.7090607005484983</v>
      </c>
      <c r="AV32" t="e">
        <f t="shared" si="12"/>
        <v>#DIV/0!</v>
      </c>
      <c r="AW32" t="e">
        <f t="shared" si="13"/>
        <v>#DIV/0!</v>
      </c>
    </row>
    <row r="33" spans="41:49" x14ac:dyDescent="0.3">
      <c r="AO33">
        <v>3400</v>
      </c>
      <c r="AT33">
        <f>'Chloral hydrate raw data'!F209</f>
        <v>-13.024330291098607</v>
      </c>
      <c r="AU33" s="35">
        <f>AVERAGE(AP33:AT33)</f>
        <v>-13.024330291098607</v>
      </c>
      <c r="AV33" t="e">
        <f t="shared" si="12"/>
        <v>#DIV/0!</v>
      </c>
      <c r="AW33" t="e">
        <f t="shared" si="13"/>
        <v>#DIV/0!</v>
      </c>
    </row>
    <row r="34" spans="41:49" x14ac:dyDescent="0.3">
      <c r="AO34">
        <v>3600</v>
      </c>
      <c r="AU34" s="35" t="e">
        <f>AVERAGE(AP34:AT34)</f>
        <v>#DIV/0!</v>
      </c>
      <c r="AV34" t="e">
        <f t="shared" si="12"/>
        <v>#DIV/0!</v>
      </c>
      <c r="AW34" t="e">
        <f t="shared" si="13"/>
        <v>#DIV/0!</v>
      </c>
    </row>
    <row r="36" spans="41:49" x14ac:dyDescent="0.3">
      <c r="AQ36" t="s">
        <v>248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F92"/>
  <sheetViews>
    <sheetView topLeftCell="A65" workbookViewId="0">
      <selection activeCell="C76" sqref="C76:F92"/>
    </sheetView>
  </sheetViews>
  <sheetFormatPr defaultColWidth="10.8203125" defaultRowHeight="12.4" x14ac:dyDescent="0.3"/>
  <cols>
    <col min="5" max="5" width="19.1171875" customWidth="1"/>
  </cols>
  <sheetData>
    <row r="3" spans="1:6" ht="12.75" thickBot="1" x14ac:dyDescent="0.35"/>
    <row r="4" spans="1:6" x14ac:dyDescent="0.3">
      <c r="A4" s="23"/>
      <c r="B4" s="24"/>
      <c r="C4" s="46"/>
      <c r="D4" s="47"/>
      <c r="E4" s="47"/>
      <c r="F4" s="48"/>
    </row>
    <row r="5" spans="1:6" x14ac:dyDescent="0.3">
      <c r="A5" s="11" t="s">
        <v>0</v>
      </c>
      <c r="B5" s="1" t="s">
        <v>1</v>
      </c>
      <c r="C5" s="11" t="s">
        <v>2</v>
      </c>
      <c r="D5" s="1" t="s">
        <v>3</v>
      </c>
      <c r="E5" s="7" t="s">
        <v>4</v>
      </c>
      <c r="F5" s="15" t="s">
        <v>5</v>
      </c>
    </row>
    <row r="6" spans="1:6" ht="12.75" thickBot="1" x14ac:dyDescent="0.35">
      <c r="A6" s="13"/>
      <c r="B6" s="2"/>
      <c r="C6" s="13"/>
      <c r="D6" s="2"/>
      <c r="E6" s="44" t="s">
        <v>8</v>
      </c>
      <c r="F6" s="45"/>
    </row>
    <row r="7" spans="1:6" x14ac:dyDescent="0.3">
      <c r="A7" t="s">
        <v>250</v>
      </c>
      <c r="B7" t="s">
        <v>251</v>
      </c>
      <c r="C7">
        <v>1</v>
      </c>
      <c r="D7">
        <f>C7*10</f>
        <v>10</v>
      </c>
      <c r="E7">
        <v>90.138999999999996</v>
      </c>
      <c r="F7">
        <f>(E7/E$7-1)*100</f>
        <v>0</v>
      </c>
    </row>
    <row r="8" spans="1:6" x14ac:dyDescent="0.3">
      <c r="C8">
        <v>10</v>
      </c>
      <c r="D8">
        <f t="shared" ref="D8:D71" si="0">C8*10</f>
        <v>100</v>
      </c>
      <c r="E8">
        <v>88.197000000000003</v>
      </c>
      <c r="F8">
        <f t="shared" ref="F8:F19" si="1">(E8/E$7-1)*100</f>
        <v>-2.1544503489055677</v>
      </c>
    </row>
    <row r="9" spans="1:6" x14ac:dyDescent="0.3">
      <c r="C9">
        <v>20</v>
      </c>
      <c r="D9">
        <f t="shared" si="0"/>
        <v>200</v>
      </c>
      <c r="E9">
        <v>103.033</v>
      </c>
      <c r="F9">
        <f t="shared" si="1"/>
        <v>14.30457404675003</v>
      </c>
    </row>
    <row r="10" spans="1:6" x14ac:dyDescent="0.3">
      <c r="C10">
        <v>30</v>
      </c>
      <c r="D10">
        <f t="shared" si="0"/>
        <v>300</v>
      </c>
      <c r="E10">
        <v>148.56200000000001</v>
      </c>
      <c r="F10">
        <f t="shared" si="1"/>
        <v>64.814342293568842</v>
      </c>
    </row>
    <row r="11" spans="1:6" x14ac:dyDescent="0.3">
      <c r="C11">
        <v>40</v>
      </c>
      <c r="D11">
        <f t="shared" si="0"/>
        <v>400</v>
      </c>
      <c r="E11">
        <v>174.114</v>
      </c>
      <c r="F11">
        <f t="shared" si="1"/>
        <v>93.161672527984578</v>
      </c>
    </row>
    <row r="12" spans="1:6" x14ac:dyDescent="0.3">
      <c r="C12">
        <v>50</v>
      </c>
      <c r="D12">
        <f t="shared" si="0"/>
        <v>500</v>
      </c>
      <c r="E12">
        <v>156.976</v>
      </c>
      <c r="F12">
        <f t="shared" si="1"/>
        <v>74.148814608549031</v>
      </c>
    </row>
    <row r="13" spans="1:6" x14ac:dyDescent="0.3">
      <c r="C13">
        <v>60</v>
      </c>
      <c r="D13">
        <f t="shared" si="0"/>
        <v>600</v>
      </c>
      <c r="E13">
        <v>182.22499999999999</v>
      </c>
      <c r="F13">
        <f t="shared" si="1"/>
        <v>102.1599973374455</v>
      </c>
    </row>
    <row r="14" spans="1:6" x14ac:dyDescent="0.3">
      <c r="C14">
        <v>80</v>
      </c>
      <c r="D14">
        <f t="shared" si="0"/>
        <v>800</v>
      </c>
      <c r="E14">
        <v>195.38200000000001</v>
      </c>
      <c r="F14">
        <f t="shared" si="1"/>
        <v>116.75634298139541</v>
      </c>
    </row>
    <row r="15" spans="1:6" x14ac:dyDescent="0.3">
      <c r="C15">
        <v>100</v>
      </c>
      <c r="D15">
        <f t="shared" si="0"/>
        <v>1000</v>
      </c>
      <c r="E15">
        <v>172.268</v>
      </c>
      <c r="F15">
        <f t="shared" si="1"/>
        <v>91.113724359045477</v>
      </c>
    </row>
    <row r="16" spans="1:6" x14ac:dyDescent="0.3">
      <c r="C16">
        <v>120</v>
      </c>
      <c r="D16">
        <f t="shared" si="0"/>
        <v>1200</v>
      </c>
      <c r="E16">
        <v>142.755</v>
      </c>
      <c r="F16">
        <f t="shared" si="1"/>
        <v>58.372069803303781</v>
      </c>
    </row>
    <row r="17" spans="1:6" x14ac:dyDescent="0.3">
      <c r="C17">
        <v>140</v>
      </c>
      <c r="D17">
        <f t="shared" si="0"/>
        <v>1400</v>
      </c>
      <c r="E17">
        <v>108.32599999999999</v>
      </c>
      <c r="F17">
        <f t="shared" si="1"/>
        <v>20.176616115111102</v>
      </c>
    </row>
    <row r="18" spans="1:6" x14ac:dyDescent="0.3">
      <c r="C18">
        <v>160</v>
      </c>
      <c r="D18">
        <f t="shared" si="0"/>
        <v>1600</v>
      </c>
      <c r="E18">
        <v>90.138999999999996</v>
      </c>
      <c r="F18">
        <f t="shared" si="1"/>
        <v>0</v>
      </c>
    </row>
    <row r="19" spans="1:6" x14ac:dyDescent="0.3">
      <c r="C19">
        <v>180</v>
      </c>
      <c r="D19">
        <f t="shared" si="0"/>
        <v>1800</v>
      </c>
      <c r="E19">
        <v>86.134</v>
      </c>
      <c r="F19">
        <f t="shared" si="1"/>
        <v>-4.4431378204772614</v>
      </c>
    </row>
    <row r="20" spans="1:6" x14ac:dyDescent="0.3">
      <c r="A20" t="s">
        <v>250</v>
      </c>
      <c r="B20" t="s">
        <v>252</v>
      </c>
      <c r="C20">
        <v>1</v>
      </c>
      <c r="D20">
        <f>C20*10</f>
        <v>10</v>
      </c>
      <c r="E20">
        <v>174.91499999999999</v>
      </c>
      <c r="F20">
        <f>(E20/E$20-1)*100</f>
        <v>0</v>
      </c>
    </row>
    <row r="21" spans="1:6" x14ac:dyDescent="0.3">
      <c r="C21">
        <v>10</v>
      </c>
      <c r="D21">
        <f t="shared" si="0"/>
        <v>100</v>
      </c>
      <c r="E21">
        <v>174.91499999999999</v>
      </c>
      <c r="F21">
        <f t="shared" ref="F21:F35" si="2">(E21/E$20-1)*100</f>
        <v>0</v>
      </c>
    </row>
    <row r="22" spans="1:6" x14ac:dyDescent="0.3">
      <c r="C22">
        <v>20</v>
      </c>
      <c r="D22">
        <f t="shared" si="0"/>
        <v>200</v>
      </c>
      <c r="E22">
        <v>176.88399999999999</v>
      </c>
      <c r="F22">
        <f t="shared" si="2"/>
        <v>1.1256896206728984</v>
      </c>
    </row>
    <row r="23" spans="1:6" x14ac:dyDescent="0.3">
      <c r="C23">
        <v>30</v>
      </c>
      <c r="D23">
        <f t="shared" si="0"/>
        <v>300</v>
      </c>
      <c r="E23">
        <v>208.922</v>
      </c>
      <c r="F23">
        <f t="shared" si="2"/>
        <v>19.442014692850805</v>
      </c>
    </row>
    <row r="24" spans="1:6" x14ac:dyDescent="0.3">
      <c r="C24">
        <v>40</v>
      </c>
      <c r="D24">
        <f t="shared" si="0"/>
        <v>400</v>
      </c>
      <c r="E24">
        <v>232.00200000000001</v>
      </c>
      <c r="F24">
        <f t="shared" si="2"/>
        <v>32.636995111911517</v>
      </c>
    </row>
    <row r="25" spans="1:6" x14ac:dyDescent="0.3">
      <c r="C25">
        <v>50</v>
      </c>
      <c r="D25">
        <f t="shared" si="0"/>
        <v>500</v>
      </c>
      <c r="E25">
        <v>219.28100000000001</v>
      </c>
      <c r="F25">
        <f t="shared" si="2"/>
        <v>25.364319812480353</v>
      </c>
    </row>
    <row r="26" spans="1:6" x14ac:dyDescent="0.3">
      <c r="C26">
        <v>60</v>
      </c>
      <c r="D26">
        <f t="shared" si="0"/>
        <v>600</v>
      </c>
      <c r="E26">
        <v>204.01900000000001</v>
      </c>
      <c r="F26">
        <f t="shared" si="2"/>
        <v>16.638938913186418</v>
      </c>
    </row>
    <row r="27" spans="1:6" x14ac:dyDescent="0.3">
      <c r="C27">
        <v>80</v>
      </c>
      <c r="D27">
        <f t="shared" si="0"/>
        <v>800</v>
      </c>
      <c r="E27">
        <v>200.828</v>
      </c>
      <c r="F27">
        <f t="shared" si="2"/>
        <v>14.81462424606239</v>
      </c>
    </row>
    <row r="28" spans="1:6" x14ac:dyDescent="0.3">
      <c r="C28">
        <v>100</v>
      </c>
      <c r="D28">
        <f t="shared" si="0"/>
        <v>1000</v>
      </c>
      <c r="E28">
        <v>130.827</v>
      </c>
      <c r="F28">
        <f t="shared" si="2"/>
        <v>-25.205385472943998</v>
      </c>
    </row>
    <row r="29" spans="1:6" x14ac:dyDescent="0.3">
      <c r="C29">
        <v>120</v>
      </c>
      <c r="D29">
        <f t="shared" si="0"/>
        <v>1200</v>
      </c>
      <c r="E29">
        <v>106.09</v>
      </c>
      <c r="F29">
        <f t="shared" si="2"/>
        <v>-39.347683160392187</v>
      </c>
    </row>
    <row r="30" spans="1:6" x14ac:dyDescent="0.3">
      <c r="C30">
        <v>140</v>
      </c>
      <c r="D30">
        <f t="shared" si="0"/>
        <v>1400</v>
      </c>
      <c r="E30">
        <v>103.291</v>
      </c>
      <c r="F30">
        <f t="shared" si="2"/>
        <v>-40.947888974644833</v>
      </c>
    </row>
    <row r="31" spans="1:6" x14ac:dyDescent="0.3">
      <c r="C31">
        <v>160</v>
      </c>
      <c r="D31">
        <f t="shared" si="0"/>
        <v>1600</v>
      </c>
      <c r="E31">
        <v>111.41800000000001</v>
      </c>
      <c r="F31">
        <f t="shared" si="2"/>
        <v>-36.301632221364656</v>
      </c>
    </row>
    <row r="32" spans="1:6" x14ac:dyDescent="0.3">
      <c r="C32">
        <v>180</v>
      </c>
      <c r="D32">
        <f t="shared" si="0"/>
        <v>1800</v>
      </c>
      <c r="E32">
        <v>111.41800000000001</v>
      </c>
      <c r="F32">
        <f t="shared" si="2"/>
        <v>-36.301632221364656</v>
      </c>
    </row>
    <row r="33" spans="1:6" x14ac:dyDescent="0.3">
      <c r="C33">
        <v>200</v>
      </c>
      <c r="D33">
        <f t="shared" si="0"/>
        <v>2000</v>
      </c>
      <c r="E33">
        <v>120.492</v>
      </c>
      <c r="F33">
        <f t="shared" si="2"/>
        <v>-31.113969642397731</v>
      </c>
    </row>
    <row r="34" spans="1:6" x14ac:dyDescent="0.3">
      <c r="C34">
        <v>220</v>
      </c>
      <c r="D34">
        <f t="shared" si="0"/>
        <v>2200</v>
      </c>
      <c r="E34">
        <v>143.82400000000001</v>
      </c>
      <c r="F34">
        <f t="shared" si="2"/>
        <v>-17.774919246491137</v>
      </c>
    </row>
    <row r="35" spans="1:6" x14ac:dyDescent="0.3">
      <c r="C35">
        <v>240</v>
      </c>
      <c r="D35">
        <f t="shared" si="0"/>
        <v>2400</v>
      </c>
      <c r="E35">
        <v>157.94800000000001</v>
      </c>
      <c r="F35">
        <f t="shared" si="2"/>
        <v>-9.7001400680330363</v>
      </c>
    </row>
    <row r="36" spans="1:6" x14ac:dyDescent="0.3">
      <c r="A36" t="s">
        <v>250</v>
      </c>
      <c r="B36" t="s">
        <v>253</v>
      </c>
      <c r="C36">
        <v>1</v>
      </c>
      <c r="D36">
        <f>C36*10</f>
        <v>10</v>
      </c>
      <c r="E36">
        <v>89.097999999999999</v>
      </c>
      <c r="F36">
        <f>(E36/E$36-1)*100</f>
        <v>0</v>
      </c>
    </row>
    <row r="37" spans="1:6" x14ac:dyDescent="0.3">
      <c r="C37">
        <v>10</v>
      </c>
      <c r="D37">
        <f t="shared" si="0"/>
        <v>100</v>
      </c>
      <c r="E37">
        <v>83.224000000000004</v>
      </c>
      <c r="F37">
        <f t="shared" ref="F37:F56" si="3">(E37/E$36-1)*100</f>
        <v>-6.592740577790746</v>
      </c>
    </row>
    <row r="38" spans="1:6" x14ac:dyDescent="0.3">
      <c r="C38">
        <v>20</v>
      </c>
      <c r="D38">
        <f t="shared" si="0"/>
        <v>200</v>
      </c>
      <c r="E38">
        <v>84.02</v>
      </c>
      <c r="F38">
        <f t="shared" si="3"/>
        <v>-5.6993422972457353</v>
      </c>
    </row>
    <row r="39" spans="1:6" x14ac:dyDescent="0.3">
      <c r="C39">
        <v>30</v>
      </c>
      <c r="D39">
        <f t="shared" si="0"/>
        <v>300</v>
      </c>
      <c r="E39">
        <v>98.606999999999999</v>
      </c>
      <c r="F39">
        <f t="shared" si="3"/>
        <v>10.672517901636391</v>
      </c>
    </row>
    <row r="40" spans="1:6" x14ac:dyDescent="0.3">
      <c r="C40">
        <v>40</v>
      </c>
      <c r="D40">
        <f t="shared" si="0"/>
        <v>400</v>
      </c>
      <c r="E40">
        <v>109.488</v>
      </c>
      <c r="F40">
        <f t="shared" si="3"/>
        <v>22.884913241599136</v>
      </c>
    </row>
    <row r="41" spans="1:6" x14ac:dyDescent="0.3">
      <c r="C41">
        <v>50</v>
      </c>
      <c r="D41">
        <f t="shared" si="0"/>
        <v>500</v>
      </c>
      <c r="E41">
        <v>87.057000000000002</v>
      </c>
      <c r="F41">
        <f t="shared" si="3"/>
        <v>-2.2907360434577639</v>
      </c>
    </row>
    <row r="42" spans="1:6" x14ac:dyDescent="0.3">
      <c r="C42">
        <v>60</v>
      </c>
      <c r="D42">
        <f t="shared" si="0"/>
        <v>600</v>
      </c>
      <c r="E42">
        <v>90.138999999999996</v>
      </c>
      <c r="F42">
        <f t="shared" si="3"/>
        <v>1.168376394531867</v>
      </c>
    </row>
    <row r="43" spans="1:6" x14ac:dyDescent="0.3">
      <c r="C43">
        <v>80</v>
      </c>
      <c r="D43">
        <f t="shared" si="0"/>
        <v>800</v>
      </c>
      <c r="E43">
        <v>86.134</v>
      </c>
      <c r="F43">
        <f t="shared" si="3"/>
        <v>-3.3266739994163741</v>
      </c>
    </row>
    <row r="44" spans="1:6" x14ac:dyDescent="0.3">
      <c r="C44">
        <v>100</v>
      </c>
      <c r="D44">
        <f t="shared" si="0"/>
        <v>1000</v>
      </c>
      <c r="E44">
        <v>54.255000000000003</v>
      </c>
      <c r="F44">
        <f t="shared" si="3"/>
        <v>-39.106377247525195</v>
      </c>
    </row>
    <row r="45" spans="1:6" x14ac:dyDescent="0.3">
      <c r="C45">
        <v>120</v>
      </c>
      <c r="D45">
        <f t="shared" si="0"/>
        <v>1200</v>
      </c>
      <c r="E45">
        <v>66.998000000000005</v>
      </c>
      <c r="F45">
        <f t="shared" si="3"/>
        <v>-24.804148241262425</v>
      </c>
    </row>
    <row r="46" spans="1:6" x14ac:dyDescent="0.3">
      <c r="C46">
        <v>140</v>
      </c>
      <c r="D46">
        <f t="shared" si="0"/>
        <v>1400</v>
      </c>
      <c r="E46">
        <v>55.709000000000003</v>
      </c>
      <c r="F46">
        <f t="shared" si="3"/>
        <v>-37.474466317986931</v>
      </c>
    </row>
    <row r="47" spans="1:6" x14ac:dyDescent="0.3">
      <c r="C47">
        <v>160</v>
      </c>
      <c r="D47">
        <f t="shared" si="0"/>
        <v>1600</v>
      </c>
      <c r="E47">
        <v>65.793999999999997</v>
      </c>
      <c r="F47">
        <f t="shared" si="3"/>
        <v>-26.155469258569219</v>
      </c>
    </row>
    <row r="48" spans="1:6" x14ac:dyDescent="0.3">
      <c r="C48">
        <v>180</v>
      </c>
      <c r="D48">
        <f t="shared" si="0"/>
        <v>1800</v>
      </c>
      <c r="E48">
        <v>68.569999999999993</v>
      </c>
      <c r="F48">
        <f t="shared" si="3"/>
        <v>-23.039798873150918</v>
      </c>
    </row>
    <row r="49" spans="1:6" x14ac:dyDescent="0.3">
      <c r="C49">
        <v>200</v>
      </c>
      <c r="D49">
        <f t="shared" si="0"/>
        <v>2000</v>
      </c>
      <c r="E49">
        <v>58.847999999999999</v>
      </c>
      <c r="F49">
        <f t="shared" si="3"/>
        <v>-33.951379380008525</v>
      </c>
    </row>
    <row r="50" spans="1:6" x14ac:dyDescent="0.3">
      <c r="C50">
        <v>220</v>
      </c>
      <c r="D50">
        <f t="shared" si="0"/>
        <v>2200</v>
      </c>
      <c r="E50">
        <v>68.861000000000004</v>
      </c>
      <c r="F50">
        <f t="shared" si="3"/>
        <v>-22.71319221531347</v>
      </c>
    </row>
    <row r="51" spans="1:6" x14ac:dyDescent="0.3">
      <c r="C51">
        <v>240</v>
      </c>
      <c r="D51">
        <f t="shared" si="0"/>
        <v>2400</v>
      </c>
      <c r="E51">
        <v>76.728999999999999</v>
      </c>
      <c r="F51">
        <f t="shared" si="3"/>
        <v>-13.882466497564483</v>
      </c>
    </row>
    <row r="52" spans="1:6" x14ac:dyDescent="0.3">
      <c r="C52">
        <v>260</v>
      </c>
      <c r="D52">
        <f t="shared" si="0"/>
        <v>2600</v>
      </c>
      <c r="E52">
        <v>88.197000000000003</v>
      </c>
      <c r="F52">
        <f t="shared" si="3"/>
        <v>-1.0112460436822346</v>
      </c>
    </row>
    <row r="53" spans="1:6" x14ac:dyDescent="0.3">
      <c r="C53">
        <v>280</v>
      </c>
      <c r="D53">
        <f t="shared" si="0"/>
        <v>2800</v>
      </c>
      <c r="E53">
        <v>82.015000000000001</v>
      </c>
      <c r="F53">
        <f t="shared" si="3"/>
        <v>-7.9496733933421604</v>
      </c>
    </row>
    <row r="54" spans="1:6" x14ac:dyDescent="0.3">
      <c r="C54">
        <v>300</v>
      </c>
      <c r="D54">
        <f t="shared" si="0"/>
        <v>3000</v>
      </c>
      <c r="E54">
        <v>82.015000000000001</v>
      </c>
      <c r="F54">
        <f t="shared" si="3"/>
        <v>-7.9496733933421604</v>
      </c>
    </row>
    <row r="55" spans="1:6" x14ac:dyDescent="0.3">
      <c r="C55">
        <v>320</v>
      </c>
      <c r="D55">
        <f t="shared" si="0"/>
        <v>3200</v>
      </c>
      <c r="E55">
        <v>76.989000000000004</v>
      </c>
      <c r="F55">
        <f t="shared" si="3"/>
        <v>-13.590652988843743</v>
      </c>
    </row>
    <row r="56" spans="1:6" x14ac:dyDescent="0.3">
      <c r="C56">
        <v>340</v>
      </c>
      <c r="D56">
        <f t="shared" si="0"/>
        <v>3400</v>
      </c>
      <c r="E56">
        <v>76.989000000000004</v>
      </c>
      <c r="F56">
        <f t="shared" si="3"/>
        <v>-13.590652988843743</v>
      </c>
    </row>
    <row r="57" spans="1:6" x14ac:dyDescent="0.3">
      <c r="A57" t="s">
        <v>250</v>
      </c>
      <c r="B57" t="s">
        <v>254</v>
      </c>
      <c r="C57">
        <v>1</v>
      </c>
      <c r="D57">
        <f>C57*10</f>
        <v>10</v>
      </c>
      <c r="E57">
        <v>78.105000000000004</v>
      </c>
      <c r="F57">
        <f>(E57/E$57-1)*100</f>
        <v>0</v>
      </c>
    </row>
    <row r="58" spans="1:6" x14ac:dyDescent="0.3">
      <c r="C58">
        <v>10</v>
      </c>
      <c r="D58">
        <f t="shared" si="0"/>
        <v>100</v>
      </c>
      <c r="E58">
        <v>88.347999999999999</v>
      </c>
      <c r="F58">
        <f t="shared" ref="F58:F75" si="4">(E58/E$57-1)*100</f>
        <v>13.114397285705138</v>
      </c>
    </row>
    <row r="59" spans="1:6" x14ac:dyDescent="0.3">
      <c r="C59">
        <v>20</v>
      </c>
      <c r="D59">
        <f t="shared" si="0"/>
        <v>200</v>
      </c>
      <c r="E59">
        <v>86.134</v>
      </c>
      <c r="F59">
        <f t="shared" si="4"/>
        <v>10.27975161641379</v>
      </c>
    </row>
    <row r="60" spans="1:6" x14ac:dyDescent="0.3">
      <c r="C60">
        <v>30</v>
      </c>
      <c r="D60">
        <f t="shared" si="0"/>
        <v>300</v>
      </c>
      <c r="E60">
        <v>121.538</v>
      </c>
      <c r="F60">
        <f t="shared" si="4"/>
        <v>55.60847576979706</v>
      </c>
    </row>
    <row r="61" spans="1:6" x14ac:dyDescent="0.3">
      <c r="C61">
        <v>40</v>
      </c>
      <c r="D61">
        <f t="shared" si="0"/>
        <v>400</v>
      </c>
      <c r="E61">
        <v>119.71599999999999</v>
      </c>
      <c r="F61">
        <f t="shared" si="4"/>
        <v>53.275718583957477</v>
      </c>
    </row>
    <row r="62" spans="1:6" x14ac:dyDescent="0.3">
      <c r="C62">
        <v>50</v>
      </c>
      <c r="D62">
        <f t="shared" si="0"/>
        <v>500</v>
      </c>
      <c r="E62">
        <v>111.71599999999999</v>
      </c>
      <c r="F62">
        <f t="shared" si="4"/>
        <v>43.033096472696997</v>
      </c>
    </row>
    <row r="63" spans="1:6" x14ac:dyDescent="0.3">
      <c r="C63">
        <v>60</v>
      </c>
      <c r="D63">
        <f t="shared" si="0"/>
        <v>600</v>
      </c>
      <c r="E63">
        <v>124.836</v>
      </c>
      <c r="F63">
        <f t="shared" si="4"/>
        <v>59.830996735164192</v>
      </c>
    </row>
    <row r="64" spans="1:6" x14ac:dyDescent="0.3">
      <c r="C64">
        <v>80</v>
      </c>
      <c r="D64">
        <f t="shared" si="0"/>
        <v>800</v>
      </c>
      <c r="E64">
        <v>121.976</v>
      </c>
      <c r="F64">
        <f t="shared" si="4"/>
        <v>56.169259330388563</v>
      </c>
    </row>
    <row r="65" spans="1:6" x14ac:dyDescent="0.3">
      <c r="C65">
        <v>100</v>
      </c>
      <c r="D65">
        <f t="shared" si="0"/>
        <v>1000</v>
      </c>
      <c r="E65">
        <v>116.38800000000001</v>
      </c>
      <c r="F65">
        <f t="shared" si="4"/>
        <v>49.014787785673143</v>
      </c>
    </row>
    <row r="66" spans="1:6" x14ac:dyDescent="0.3">
      <c r="C66">
        <v>120</v>
      </c>
      <c r="D66">
        <f t="shared" si="0"/>
        <v>1200</v>
      </c>
      <c r="E66">
        <v>100.943</v>
      </c>
      <c r="F66">
        <f t="shared" si="4"/>
        <v>29.240125472120848</v>
      </c>
    </row>
    <row r="67" spans="1:6" x14ac:dyDescent="0.3">
      <c r="C67">
        <v>140</v>
      </c>
      <c r="D67">
        <f t="shared" si="0"/>
        <v>1400</v>
      </c>
      <c r="E67">
        <v>86.134</v>
      </c>
      <c r="F67">
        <f t="shared" si="4"/>
        <v>10.27975161641379</v>
      </c>
    </row>
    <row r="68" spans="1:6" x14ac:dyDescent="0.3">
      <c r="C68">
        <v>160</v>
      </c>
      <c r="D68">
        <f t="shared" si="0"/>
        <v>1600</v>
      </c>
      <c r="E68">
        <v>91.24</v>
      </c>
      <c r="F68">
        <f t="shared" si="4"/>
        <v>16.817105178925786</v>
      </c>
    </row>
    <row r="69" spans="1:6" x14ac:dyDescent="0.3">
      <c r="C69">
        <v>180</v>
      </c>
      <c r="D69">
        <f t="shared" si="0"/>
        <v>1800</v>
      </c>
      <c r="E69">
        <v>96.352000000000004</v>
      </c>
      <c r="F69">
        <f t="shared" si="4"/>
        <v>23.362140708021251</v>
      </c>
    </row>
    <row r="70" spans="1:6" x14ac:dyDescent="0.3">
      <c r="C70">
        <v>200</v>
      </c>
      <c r="D70">
        <f t="shared" si="0"/>
        <v>2000</v>
      </c>
      <c r="E70">
        <v>109.488</v>
      </c>
      <c r="F70">
        <f t="shared" si="4"/>
        <v>40.180526214710952</v>
      </c>
    </row>
    <row r="71" spans="1:6" x14ac:dyDescent="0.3">
      <c r="C71">
        <v>220</v>
      </c>
      <c r="D71">
        <f t="shared" si="0"/>
        <v>2200</v>
      </c>
      <c r="E71">
        <v>105.839</v>
      </c>
      <c r="F71">
        <f t="shared" si="4"/>
        <v>35.508610204212275</v>
      </c>
    </row>
    <row r="72" spans="1:6" x14ac:dyDescent="0.3">
      <c r="C72">
        <v>240</v>
      </c>
      <c r="D72">
        <f t="shared" ref="D72:D75" si="5">C72*10</f>
        <v>2400</v>
      </c>
      <c r="E72">
        <v>106.59099999999999</v>
      </c>
      <c r="F72">
        <f t="shared" si="4"/>
        <v>36.471416682670757</v>
      </c>
    </row>
    <row r="73" spans="1:6" x14ac:dyDescent="0.3">
      <c r="C73">
        <v>260</v>
      </c>
      <c r="D73">
        <f t="shared" si="5"/>
        <v>2600</v>
      </c>
      <c r="E73">
        <v>106.59099999999999</v>
      </c>
      <c r="F73">
        <f t="shared" si="4"/>
        <v>36.471416682670757</v>
      </c>
    </row>
    <row r="74" spans="1:6" x14ac:dyDescent="0.3">
      <c r="C74">
        <v>280</v>
      </c>
      <c r="D74">
        <f t="shared" si="5"/>
        <v>2800</v>
      </c>
      <c r="E74">
        <v>107.33799999999999</v>
      </c>
      <c r="F74">
        <f t="shared" si="4"/>
        <v>37.427821522309699</v>
      </c>
    </row>
    <row r="75" spans="1:6" x14ac:dyDescent="0.3">
      <c r="C75">
        <v>300</v>
      </c>
      <c r="D75">
        <f t="shared" si="5"/>
        <v>3000</v>
      </c>
      <c r="E75">
        <v>112.72499999999999</v>
      </c>
      <c r="F75">
        <f t="shared" si="4"/>
        <v>44.324947186479726</v>
      </c>
    </row>
    <row r="76" spans="1:6" x14ac:dyDescent="0.3">
      <c r="A76" t="s">
        <v>250</v>
      </c>
      <c r="B76" t="s">
        <v>255</v>
      </c>
      <c r="C76">
        <v>1</v>
      </c>
      <c r="D76">
        <f>C76*10</f>
        <v>10</v>
      </c>
      <c r="E76">
        <v>66.096999999999994</v>
      </c>
      <c r="F76">
        <f>(E76/E$76-1)*100</f>
        <v>0</v>
      </c>
    </row>
    <row r="77" spans="1:6" x14ac:dyDescent="0.3">
      <c r="C77">
        <v>10</v>
      </c>
      <c r="D77">
        <f t="shared" ref="D77:D92" si="6">C77*10</f>
        <v>100</v>
      </c>
      <c r="E77">
        <v>65.793999999999997</v>
      </c>
      <c r="F77">
        <f t="shared" ref="F77:F92" si="7">(E77/E$76-1)*100</f>
        <v>-0.45841717475830768</v>
      </c>
    </row>
    <row r="78" spans="1:6" x14ac:dyDescent="0.3">
      <c r="C78">
        <v>20</v>
      </c>
      <c r="D78">
        <f t="shared" si="6"/>
        <v>200</v>
      </c>
      <c r="E78">
        <v>69.725999999999999</v>
      </c>
      <c r="F78">
        <f t="shared" si="7"/>
        <v>5.4904156013132255</v>
      </c>
    </row>
    <row r="79" spans="1:6" x14ac:dyDescent="0.3">
      <c r="C79">
        <v>30</v>
      </c>
      <c r="D79">
        <f t="shared" si="6"/>
        <v>300</v>
      </c>
      <c r="E79">
        <v>81.034999999999997</v>
      </c>
      <c r="F79">
        <f t="shared" si="7"/>
        <v>22.600118008381621</v>
      </c>
    </row>
    <row r="80" spans="1:6" x14ac:dyDescent="0.3">
      <c r="C80">
        <v>40</v>
      </c>
      <c r="D80">
        <f t="shared" si="6"/>
        <v>400</v>
      </c>
      <c r="E80">
        <v>106.27800000000001</v>
      </c>
      <c r="F80">
        <f t="shared" si="7"/>
        <v>60.790958742454308</v>
      </c>
    </row>
    <row r="81" spans="3:6" x14ac:dyDescent="0.3">
      <c r="C81">
        <v>50</v>
      </c>
      <c r="D81">
        <f t="shared" si="6"/>
        <v>500</v>
      </c>
      <c r="E81">
        <v>125.845</v>
      </c>
      <c r="F81">
        <f t="shared" si="7"/>
        <v>90.394420321648511</v>
      </c>
    </row>
    <row r="82" spans="3:6" x14ac:dyDescent="0.3">
      <c r="C82">
        <v>60</v>
      </c>
      <c r="D82">
        <f t="shared" si="6"/>
        <v>600</v>
      </c>
      <c r="E82">
        <v>160.334</v>
      </c>
      <c r="F82">
        <f t="shared" si="7"/>
        <v>142.57379306171237</v>
      </c>
    </row>
    <row r="83" spans="3:6" x14ac:dyDescent="0.3">
      <c r="C83">
        <v>80</v>
      </c>
      <c r="D83">
        <f t="shared" si="6"/>
        <v>800</v>
      </c>
      <c r="E83">
        <v>173.11600000000001</v>
      </c>
      <c r="F83">
        <f t="shared" si="7"/>
        <v>161.91203836785334</v>
      </c>
    </row>
    <row r="84" spans="3:6" x14ac:dyDescent="0.3">
      <c r="C84">
        <v>100</v>
      </c>
      <c r="D84">
        <f t="shared" si="6"/>
        <v>1000</v>
      </c>
      <c r="E84">
        <v>137.38300000000001</v>
      </c>
      <c r="F84">
        <f t="shared" si="7"/>
        <v>107.85058323373229</v>
      </c>
    </row>
    <row r="85" spans="3:6" x14ac:dyDescent="0.3">
      <c r="C85">
        <v>120</v>
      </c>
      <c r="D85">
        <f t="shared" si="6"/>
        <v>1200</v>
      </c>
      <c r="E85">
        <v>155.05500000000001</v>
      </c>
      <c r="F85">
        <f t="shared" si="7"/>
        <v>134.58704631072519</v>
      </c>
    </row>
    <row r="86" spans="3:6" x14ac:dyDescent="0.3">
      <c r="C86">
        <v>140</v>
      </c>
      <c r="D86">
        <f t="shared" si="6"/>
        <v>1400</v>
      </c>
      <c r="E86">
        <v>127.684</v>
      </c>
      <c r="F86">
        <f t="shared" si="7"/>
        <v>93.176694857557834</v>
      </c>
    </row>
    <row r="87" spans="3:6" x14ac:dyDescent="0.3">
      <c r="C87">
        <v>160</v>
      </c>
      <c r="D87">
        <f t="shared" si="6"/>
        <v>1600</v>
      </c>
      <c r="E87">
        <v>99.146000000000001</v>
      </c>
      <c r="F87">
        <f t="shared" si="7"/>
        <v>50.000756463984764</v>
      </c>
    </row>
    <row r="88" spans="3:6" x14ac:dyDescent="0.3">
      <c r="C88">
        <v>180</v>
      </c>
      <c r="D88">
        <f t="shared" si="6"/>
        <v>1800</v>
      </c>
      <c r="E88">
        <v>84.02</v>
      </c>
      <c r="F88">
        <f t="shared" si="7"/>
        <v>27.116207997337249</v>
      </c>
    </row>
    <row r="89" spans="3:6" x14ac:dyDescent="0.3">
      <c r="C89">
        <v>200</v>
      </c>
      <c r="D89">
        <f t="shared" si="6"/>
        <v>2000</v>
      </c>
      <c r="E89">
        <v>84.652000000000001</v>
      </c>
      <c r="F89">
        <f t="shared" si="7"/>
        <v>28.072378474060855</v>
      </c>
    </row>
    <row r="90" spans="3:6" x14ac:dyDescent="0.3">
      <c r="C90">
        <v>220</v>
      </c>
      <c r="D90">
        <f t="shared" si="6"/>
        <v>2200</v>
      </c>
      <c r="E90">
        <v>94.89</v>
      </c>
      <c r="F90">
        <f t="shared" si="7"/>
        <v>43.561735025795436</v>
      </c>
    </row>
    <row r="91" spans="3:6" x14ac:dyDescent="0.3">
      <c r="C91">
        <v>240</v>
      </c>
      <c r="D91">
        <f t="shared" si="6"/>
        <v>2400</v>
      </c>
      <c r="E91">
        <v>105.902</v>
      </c>
      <c r="F91">
        <f t="shared" si="7"/>
        <v>60.222097825922518</v>
      </c>
    </row>
    <row r="92" spans="3:6" x14ac:dyDescent="0.3">
      <c r="C92">
        <v>260</v>
      </c>
      <c r="D92">
        <f t="shared" si="6"/>
        <v>2600</v>
      </c>
      <c r="E92">
        <v>113.373</v>
      </c>
      <c r="F92">
        <f t="shared" si="7"/>
        <v>71.525182686052347</v>
      </c>
    </row>
  </sheetData>
  <mergeCells count="2">
    <mergeCell ref="C4:F4"/>
    <mergeCell ref="E6:F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5:J28"/>
  <sheetViews>
    <sheetView workbookViewId="0">
      <selection activeCell="H14" sqref="H14"/>
    </sheetView>
  </sheetViews>
  <sheetFormatPr defaultColWidth="10.8203125" defaultRowHeight="12.4" x14ac:dyDescent="0.3"/>
  <sheetData>
    <row r="5" spans="2:10" x14ac:dyDescent="0.3">
      <c r="H5" s="35" t="s">
        <v>39</v>
      </c>
      <c r="I5" t="s">
        <v>40</v>
      </c>
      <c r="J5" t="s">
        <v>41</v>
      </c>
    </row>
    <row r="6" spans="2:10" x14ac:dyDescent="0.3">
      <c r="C6" t="str">
        <f>'Verapamil raw data'!B7</f>
        <v>R6-5C</v>
      </c>
      <c r="D6" t="str">
        <f>'Verapamil raw data'!B20</f>
        <v>R6-6C</v>
      </c>
      <c r="E6" t="str">
        <f>'Verapamil raw data'!B36</f>
        <v>R6-5A</v>
      </c>
      <c r="F6" t="str">
        <f>'Verapamil raw data'!B57</f>
        <v>R6-5G</v>
      </c>
      <c r="G6" t="str">
        <f>'Verapamil raw data'!B76</f>
        <v>R6-5F</v>
      </c>
      <c r="H6" s="35"/>
    </row>
    <row r="7" spans="2:10" x14ac:dyDescent="0.3">
      <c r="B7">
        <v>10</v>
      </c>
      <c r="C7">
        <f>'Verapamil raw data'!F7</f>
        <v>0</v>
      </c>
      <c r="D7">
        <f>'Verapamil raw data'!F20</f>
        <v>0</v>
      </c>
      <c r="E7">
        <f>'Verapamil raw data'!F36</f>
        <v>0</v>
      </c>
      <c r="F7">
        <f>'Verapamil raw data'!F57</f>
        <v>0</v>
      </c>
      <c r="G7">
        <f>'Verapamil raw data'!F76</f>
        <v>0</v>
      </c>
      <c r="H7" s="35">
        <f>AVERAGE(C7:G7)</f>
        <v>0</v>
      </c>
      <c r="I7">
        <f>STDEV(C7:G7)</f>
        <v>0</v>
      </c>
      <c r="J7">
        <f>I7/SQRT(5)</f>
        <v>0</v>
      </c>
    </row>
    <row r="8" spans="2:10" x14ac:dyDescent="0.3">
      <c r="B8">
        <v>100</v>
      </c>
      <c r="C8">
        <f>'Verapamil raw data'!F8</f>
        <v>-2.1544503489055677</v>
      </c>
      <c r="D8">
        <f>'Verapamil raw data'!F21</f>
        <v>0</v>
      </c>
      <c r="E8">
        <f>'Verapamil raw data'!F37</f>
        <v>-6.592740577790746</v>
      </c>
      <c r="F8">
        <f>'Verapamil raw data'!F58</f>
        <v>13.114397285705138</v>
      </c>
      <c r="G8">
        <f>'Verapamil raw data'!F77</f>
        <v>-0.45841717475830768</v>
      </c>
      <c r="H8" s="35">
        <f t="shared" ref="H8:H27" si="0">AVERAGE(C8:G8)</f>
        <v>0.78175783685010325</v>
      </c>
      <c r="I8">
        <f t="shared" ref="I8:I27" si="1">STDEV(C8:G8)</f>
        <v>7.3696628234945205</v>
      </c>
      <c r="J8">
        <f t="shared" ref="J8:J27" si="2">I8/SQRT(5)</f>
        <v>3.2958134089173563</v>
      </c>
    </row>
    <row r="9" spans="2:10" x14ac:dyDescent="0.3">
      <c r="B9">
        <v>200</v>
      </c>
      <c r="C9">
        <f>'Verapamil raw data'!F9</f>
        <v>14.30457404675003</v>
      </c>
      <c r="D9">
        <f>'Verapamil raw data'!F22</f>
        <v>1.1256896206728984</v>
      </c>
      <c r="E9">
        <f>'Verapamil raw data'!F38</f>
        <v>-5.6993422972457353</v>
      </c>
      <c r="F9">
        <f>'Verapamil raw data'!F59</f>
        <v>10.27975161641379</v>
      </c>
      <c r="G9">
        <f>'Verapamil raw data'!F78</f>
        <v>5.4904156013132255</v>
      </c>
      <c r="H9" s="35">
        <f t="shared" si="0"/>
        <v>5.1002177175808416</v>
      </c>
      <c r="I9">
        <f t="shared" si="1"/>
        <v>7.8122879385442756</v>
      </c>
      <c r="J9">
        <f t="shared" si="2"/>
        <v>3.4937613780773398</v>
      </c>
    </row>
    <row r="10" spans="2:10" x14ac:dyDescent="0.3">
      <c r="B10">
        <v>300</v>
      </c>
      <c r="C10">
        <f>'Verapamil raw data'!F10</f>
        <v>64.814342293568842</v>
      </c>
      <c r="D10">
        <f>'Verapamil raw data'!F23</f>
        <v>19.442014692850805</v>
      </c>
      <c r="E10">
        <f>'Verapamil raw data'!F39</f>
        <v>10.672517901636391</v>
      </c>
      <c r="F10">
        <f>'Verapamil raw data'!F60</f>
        <v>55.60847576979706</v>
      </c>
      <c r="G10">
        <f>'Verapamil raw data'!F79</f>
        <v>22.600118008381621</v>
      </c>
      <c r="H10" s="35">
        <f t="shared" si="0"/>
        <v>34.627493733246943</v>
      </c>
      <c r="I10">
        <f t="shared" si="1"/>
        <v>23.981997627534497</v>
      </c>
      <c r="J10">
        <f t="shared" si="2"/>
        <v>10.725075386281164</v>
      </c>
    </row>
    <row r="11" spans="2:10" x14ac:dyDescent="0.3">
      <c r="B11">
        <v>400</v>
      </c>
      <c r="C11">
        <f>'Verapamil raw data'!F11</f>
        <v>93.161672527984578</v>
      </c>
      <c r="D11">
        <f>'Verapamil raw data'!F24</f>
        <v>32.636995111911517</v>
      </c>
      <c r="E11">
        <f>'Verapamil raw data'!F40</f>
        <v>22.884913241599136</v>
      </c>
      <c r="F11">
        <f>'Verapamil raw data'!F61</f>
        <v>53.275718583957477</v>
      </c>
      <c r="G11">
        <f>'Verapamil raw data'!F80</f>
        <v>60.790958742454308</v>
      </c>
      <c r="H11" s="35">
        <f t="shared" si="0"/>
        <v>52.550051641581398</v>
      </c>
      <c r="I11">
        <f t="shared" si="1"/>
        <v>27.360067388537939</v>
      </c>
      <c r="J11">
        <f t="shared" si="2"/>
        <v>12.235794109949195</v>
      </c>
    </row>
    <row r="12" spans="2:10" x14ac:dyDescent="0.3">
      <c r="B12">
        <v>500</v>
      </c>
      <c r="C12">
        <f>'Verapamil raw data'!F12</f>
        <v>74.148814608549031</v>
      </c>
      <c r="D12">
        <f>'Verapamil raw data'!F25</f>
        <v>25.364319812480353</v>
      </c>
      <c r="E12">
        <f>'Verapamil raw data'!F41</f>
        <v>-2.2907360434577639</v>
      </c>
      <c r="F12">
        <f>'Verapamil raw data'!F62</f>
        <v>43.033096472696997</v>
      </c>
      <c r="G12">
        <f>'Verapamil raw data'!F81</f>
        <v>90.394420321648511</v>
      </c>
      <c r="H12" s="35">
        <f t="shared" si="0"/>
        <v>46.129983034383422</v>
      </c>
      <c r="I12">
        <f t="shared" si="1"/>
        <v>37.181194314385436</v>
      </c>
      <c r="J12">
        <f t="shared" si="2"/>
        <v>16.627935594318902</v>
      </c>
    </row>
    <row r="13" spans="2:10" x14ac:dyDescent="0.3">
      <c r="B13">
        <v>600</v>
      </c>
      <c r="C13">
        <f>'Verapamil raw data'!F13</f>
        <v>102.1599973374455</v>
      </c>
      <c r="D13">
        <f>'Verapamil raw data'!F26</f>
        <v>16.638938913186418</v>
      </c>
      <c r="E13">
        <f>'Verapamil raw data'!F42</f>
        <v>1.168376394531867</v>
      </c>
      <c r="F13">
        <f>'Verapamil raw data'!F63</f>
        <v>59.830996735164192</v>
      </c>
      <c r="G13">
        <f>'Verapamil raw data'!F82</f>
        <v>142.57379306171237</v>
      </c>
      <c r="H13" s="35">
        <f t="shared" si="0"/>
        <v>64.474420488408072</v>
      </c>
      <c r="I13">
        <f t="shared" si="1"/>
        <v>58.815738963499093</v>
      </c>
      <c r="J13">
        <f t="shared" si="2"/>
        <v>26.303198093853396</v>
      </c>
    </row>
    <row r="14" spans="2:10" x14ac:dyDescent="0.3">
      <c r="B14">
        <v>800</v>
      </c>
      <c r="C14">
        <f>'Verapamil raw data'!F14</f>
        <v>116.75634298139541</v>
      </c>
      <c r="D14">
        <f>'Verapamil raw data'!F27</f>
        <v>14.81462424606239</v>
      </c>
      <c r="E14">
        <f>'Verapamil raw data'!F43</f>
        <v>-3.3266739994163741</v>
      </c>
      <c r="F14">
        <f>'Verapamil raw data'!F64</f>
        <v>56.169259330388563</v>
      </c>
      <c r="G14">
        <f>'Verapamil raw data'!F83</f>
        <v>161.91203836785334</v>
      </c>
      <c r="H14" s="35">
        <f t="shared" si="0"/>
        <v>69.265118185256668</v>
      </c>
      <c r="I14">
        <f t="shared" si="1"/>
        <v>69.362804070174107</v>
      </c>
      <c r="J14">
        <f t="shared" si="2"/>
        <v>31.019989002181678</v>
      </c>
    </row>
    <row r="15" spans="2:10" x14ac:dyDescent="0.3">
      <c r="B15">
        <v>1000</v>
      </c>
      <c r="C15">
        <f>'Verapamil raw data'!F15</f>
        <v>91.113724359045477</v>
      </c>
      <c r="D15">
        <f>'Verapamil raw data'!F28</f>
        <v>-25.205385472943998</v>
      </c>
      <c r="E15">
        <f>'Verapamil raw data'!F44</f>
        <v>-39.106377247525195</v>
      </c>
      <c r="F15">
        <f>'Verapamil raw data'!F65</f>
        <v>49.014787785673143</v>
      </c>
      <c r="G15">
        <f>'Verapamil raw data'!F84</f>
        <v>107.85058323373229</v>
      </c>
      <c r="H15" s="35">
        <f t="shared" si="0"/>
        <v>36.733466531596342</v>
      </c>
      <c r="I15">
        <f t="shared" si="1"/>
        <v>66.621676039470856</v>
      </c>
      <c r="J15">
        <f t="shared" si="2"/>
        <v>29.794119279845159</v>
      </c>
    </row>
    <row r="16" spans="2:10" x14ac:dyDescent="0.3">
      <c r="B16">
        <v>1200</v>
      </c>
      <c r="C16">
        <f>'Verapamil raw data'!F16</f>
        <v>58.372069803303781</v>
      </c>
      <c r="D16">
        <f>'Verapamil raw data'!F29</f>
        <v>-39.347683160392187</v>
      </c>
      <c r="E16">
        <f>'Verapamil raw data'!F45</f>
        <v>-24.804148241262425</v>
      </c>
      <c r="F16">
        <f>'Verapamil raw data'!F66</f>
        <v>29.240125472120848</v>
      </c>
      <c r="G16">
        <f>'Verapamil raw data'!F85</f>
        <v>134.58704631072519</v>
      </c>
      <c r="H16" s="35">
        <f t="shared" si="0"/>
        <v>31.609482036899038</v>
      </c>
      <c r="I16">
        <f t="shared" si="1"/>
        <v>69.89929483237357</v>
      </c>
      <c r="J16">
        <f t="shared" si="2"/>
        <v>31.259914964897412</v>
      </c>
    </row>
    <row r="17" spans="2:10" x14ac:dyDescent="0.3">
      <c r="B17">
        <v>1400</v>
      </c>
      <c r="C17">
        <f>'Verapamil raw data'!F17</f>
        <v>20.176616115111102</v>
      </c>
      <c r="D17">
        <f>'Verapamil raw data'!F30</f>
        <v>-40.947888974644833</v>
      </c>
      <c r="E17">
        <f>'Verapamil raw data'!F46</f>
        <v>-37.474466317986931</v>
      </c>
      <c r="F17">
        <f>'Verapamil raw data'!F67</f>
        <v>10.27975161641379</v>
      </c>
      <c r="G17">
        <f>'Verapamil raw data'!F86</f>
        <v>93.176694857557834</v>
      </c>
      <c r="H17" s="35">
        <f t="shared" si="0"/>
        <v>9.0421414592901925</v>
      </c>
      <c r="I17">
        <f t="shared" si="1"/>
        <v>54.467718013009481</v>
      </c>
      <c r="J17">
        <f t="shared" si="2"/>
        <v>24.358704011275794</v>
      </c>
    </row>
    <row r="18" spans="2:10" x14ac:dyDescent="0.3">
      <c r="B18">
        <v>1600</v>
      </c>
      <c r="C18">
        <f>'Verapamil raw data'!F18</f>
        <v>0</v>
      </c>
      <c r="D18">
        <f>'Verapamil raw data'!F31</f>
        <v>-36.301632221364656</v>
      </c>
      <c r="E18">
        <f>'Verapamil raw data'!F47</f>
        <v>-26.155469258569219</v>
      </c>
      <c r="F18">
        <f>'Verapamil raw data'!F68</f>
        <v>16.817105178925786</v>
      </c>
      <c r="G18">
        <f>'Verapamil raw data'!F87</f>
        <v>50.000756463984764</v>
      </c>
      <c r="H18" s="35">
        <f t="shared" si="0"/>
        <v>0.87215203259533491</v>
      </c>
      <c r="I18">
        <f t="shared" si="1"/>
        <v>34.572404102843159</v>
      </c>
      <c r="J18">
        <f t="shared" si="2"/>
        <v>15.461249143909987</v>
      </c>
    </row>
    <row r="19" spans="2:10" x14ac:dyDescent="0.3">
      <c r="B19">
        <v>1800</v>
      </c>
      <c r="C19">
        <f>'Verapamil raw data'!F19</f>
        <v>-4.4431378204772614</v>
      </c>
      <c r="D19">
        <f>'Verapamil raw data'!F32</f>
        <v>-36.301632221364656</v>
      </c>
      <c r="E19">
        <f>'Verapamil raw data'!F48</f>
        <v>-23.039798873150918</v>
      </c>
      <c r="F19">
        <f>'Verapamil raw data'!F69</f>
        <v>23.362140708021251</v>
      </c>
      <c r="G19">
        <f>'Verapamil raw data'!F88</f>
        <v>27.116207997337249</v>
      </c>
      <c r="H19" s="35">
        <f t="shared" si="0"/>
        <v>-2.6612440419268664</v>
      </c>
      <c r="I19">
        <f t="shared" si="1"/>
        <v>27.901834899809934</v>
      </c>
      <c r="J19">
        <f t="shared" si="2"/>
        <v>12.478079906590208</v>
      </c>
    </row>
    <row r="20" spans="2:10" x14ac:dyDescent="0.3">
      <c r="B20">
        <v>2000</v>
      </c>
      <c r="D20">
        <f>'Verapamil raw data'!F33</f>
        <v>-31.113969642397731</v>
      </c>
      <c r="E20">
        <f>'Verapamil raw data'!F49</f>
        <v>-33.951379380008525</v>
      </c>
      <c r="F20">
        <f>'Verapamil raw data'!F70</f>
        <v>40.180526214710952</v>
      </c>
      <c r="G20">
        <f>'Verapamil raw data'!F89</f>
        <v>28.072378474060855</v>
      </c>
      <c r="H20" s="35">
        <f t="shared" si="0"/>
        <v>0.79688891659138861</v>
      </c>
      <c r="I20">
        <f t="shared" si="1"/>
        <v>38.819102947791741</v>
      </c>
      <c r="J20">
        <f t="shared" si="2"/>
        <v>17.360430603364961</v>
      </c>
    </row>
    <row r="21" spans="2:10" x14ac:dyDescent="0.3">
      <c r="B21">
        <v>2200</v>
      </c>
      <c r="D21">
        <f>'Verapamil raw data'!F34</f>
        <v>-17.774919246491137</v>
      </c>
      <c r="E21">
        <f>'Verapamil raw data'!F50</f>
        <v>-22.71319221531347</v>
      </c>
      <c r="F21">
        <f>'Verapamil raw data'!F71</f>
        <v>35.508610204212275</v>
      </c>
      <c r="G21">
        <f>'Verapamil raw data'!F90</f>
        <v>43.561735025795436</v>
      </c>
      <c r="H21" s="35">
        <f t="shared" si="0"/>
        <v>9.6455584420507758</v>
      </c>
      <c r="I21">
        <f t="shared" si="1"/>
        <v>34.728354511768863</v>
      </c>
      <c r="J21">
        <f t="shared" si="2"/>
        <v>15.530992287005338</v>
      </c>
    </row>
    <row r="22" spans="2:10" x14ac:dyDescent="0.3">
      <c r="B22">
        <v>2400</v>
      </c>
      <c r="D22">
        <f>'Verapamil raw data'!F35</f>
        <v>-9.7001400680330363</v>
      </c>
      <c r="E22">
        <f>'Verapamil raw data'!F51</f>
        <v>-13.882466497564483</v>
      </c>
      <c r="F22">
        <f>'Verapamil raw data'!F72</f>
        <v>36.471416682670757</v>
      </c>
      <c r="G22">
        <f>'Verapamil raw data'!F91</f>
        <v>60.222097825922518</v>
      </c>
      <c r="H22" s="35">
        <f t="shared" si="0"/>
        <v>18.277726985748938</v>
      </c>
      <c r="I22">
        <f t="shared" si="1"/>
        <v>36.089609214329897</v>
      </c>
      <c r="J22">
        <f t="shared" si="2"/>
        <v>16.139763896928883</v>
      </c>
    </row>
    <row r="23" spans="2:10" x14ac:dyDescent="0.3">
      <c r="B23">
        <v>2600</v>
      </c>
      <c r="E23">
        <f>'Verapamil raw data'!F52</f>
        <v>-1.0112460436822346</v>
      </c>
      <c r="F23">
        <f>'Verapamil raw data'!F73</f>
        <v>36.471416682670757</v>
      </c>
      <c r="G23">
        <f>'Verapamil raw data'!F92</f>
        <v>71.525182686052347</v>
      </c>
      <c r="H23" s="35">
        <f t="shared" si="0"/>
        <v>35.66178444168029</v>
      </c>
      <c r="I23">
        <f t="shared" si="1"/>
        <v>36.274991405790907</v>
      </c>
      <c r="J23">
        <f t="shared" si="2"/>
        <v>16.222669333313824</v>
      </c>
    </row>
    <row r="24" spans="2:10" x14ac:dyDescent="0.3">
      <c r="B24">
        <v>2800</v>
      </c>
      <c r="E24">
        <f>'Verapamil raw data'!F53</f>
        <v>-7.9496733933421604</v>
      </c>
      <c r="F24">
        <f>'Verapamil raw data'!F74</f>
        <v>37.427821522309699</v>
      </c>
      <c r="H24" s="35">
        <f t="shared" si="0"/>
        <v>14.73907406448377</v>
      </c>
      <c r="I24">
        <f t="shared" si="1"/>
        <v>32.086734368115515</v>
      </c>
      <c r="J24">
        <f t="shared" si="2"/>
        <v>14.34962384461701</v>
      </c>
    </row>
    <row r="25" spans="2:10" x14ac:dyDescent="0.3">
      <c r="B25">
        <v>3000</v>
      </c>
      <c r="E25">
        <f>'Verapamil raw data'!F54</f>
        <v>-7.9496733933421604</v>
      </c>
      <c r="F25">
        <f>'Verapamil raw data'!F75</f>
        <v>44.324947186479726</v>
      </c>
      <c r="H25" s="35">
        <f t="shared" si="0"/>
        <v>18.187636896568783</v>
      </c>
      <c r="I25">
        <f t="shared" si="1"/>
        <v>36.963738695945906</v>
      </c>
      <c r="J25">
        <f t="shared" si="2"/>
        <v>16.530686485334893</v>
      </c>
    </row>
    <row r="26" spans="2:10" x14ac:dyDescent="0.3">
      <c r="B26">
        <v>3200</v>
      </c>
      <c r="E26">
        <f>'Verapamil raw data'!F55</f>
        <v>-13.590652988843743</v>
      </c>
      <c r="H26" s="35">
        <f t="shared" si="0"/>
        <v>-13.590652988843743</v>
      </c>
      <c r="I26" t="e">
        <f t="shared" si="1"/>
        <v>#DIV/0!</v>
      </c>
      <c r="J26" t="e">
        <f t="shared" si="2"/>
        <v>#DIV/0!</v>
      </c>
    </row>
    <row r="27" spans="2:10" x14ac:dyDescent="0.3">
      <c r="B27">
        <v>3400</v>
      </c>
      <c r="E27">
        <f>'Verapamil raw data'!F56</f>
        <v>-13.590652988843743</v>
      </c>
      <c r="H27" s="35">
        <f t="shared" si="0"/>
        <v>-13.590652988843743</v>
      </c>
      <c r="I27" t="e">
        <f t="shared" si="1"/>
        <v>#DIV/0!</v>
      </c>
      <c r="J27" t="e">
        <f t="shared" si="2"/>
        <v>#DIV/0!</v>
      </c>
    </row>
    <row r="28" spans="2:10" x14ac:dyDescent="0.3">
      <c r="B28">
        <v>3600</v>
      </c>
      <c r="H28" s="3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3:F69"/>
  <sheetViews>
    <sheetView workbookViewId="0">
      <selection activeCell="F7" sqref="F7"/>
    </sheetView>
  </sheetViews>
  <sheetFormatPr defaultColWidth="10.8203125" defaultRowHeight="12.4" x14ac:dyDescent="0.3"/>
  <sheetData>
    <row r="3" spans="1:6" ht="12.75" thickBot="1" x14ac:dyDescent="0.35"/>
    <row r="4" spans="1:6" x14ac:dyDescent="0.3">
      <c r="A4" s="23"/>
      <c r="B4" s="24"/>
      <c r="C4" s="46"/>
      <c r="D4" s="47"/>
      <c r="E4" s="47"/>
      <c r="F4" s="48"/>
    </row>
    <row r="5" spans="1:6" x14ac:dyDescent="0.3">
      <c r="A5" s="11" t="s">
        <v>0</v>
      </c>
      <c r="B5" s="1" t="s">
        <v>1</v>
      </c>
      <c r="C5" s="11" t="s">
        <v>2</v>
      </c>
      <c r="D5" s="1" t="s">
        <v>3</v>
      </c>
      <c r="E5" s="7" t="s">
        <v>4</v>
      </c>
      <c r="F5" s="15" t="s">
        <v>5</v>
      </c>
    </row>
    <row r="6" spans="1:6" ht="12.75" thickBot="1" x14ac:dyDescent="0.35">
      <c r="A6" s="13"/>
      <c r="B6" s="2"/>
      <c r="C6" s="13"/>
      <c r="D6" s="2"/>
      <c r="E6" s="44" t="s">
        <v>8</v>
      </c>
      <c r="F6" s="45"/>
    </row>
    <row r="7" spans="1:6" x14ac:dyDescent="0.3">
      <c r="A7" t="s">
        <v>173</v>
      </c>
      <c r="B7" t="s">
        <v>256</v>
      </c>
      <c r="C7">
        <v>1</v>
      </c>
      <c r="D7">
        <f>C7*10</f>
        <v>10</v>
      </c>
      <c r="E7">
        <v>138.97300000000001</v>
      </c>
      <c r="F7">
        <f>(E7/E$7-1)*100</f>
        <v>0</v>
      </c>
    </row>
    <row r="8" spans="1:6" x14ac:dyDescent="0.3">
      <c r="C8">
        <v>10</v>
      </c>
      <c r="D8">
        <f t="shared" ref="D8:D69" si="0">C8*10</f>
        <v>100</v>
      </c>
      <c r="E8">
        <v>147.12100000000001</v>
      </c>
      <c r="F8">
        <f t="shared" ref="F8:F25" si="1">(E8/E$7-1)*100</f>
        <v>5.8630093615306578</v>
      </c>
    </row>
    <row r="9" spans="1:6" x14ac:dyDescent="0.3">
      <c r="C9">
        <v>20</v>
      </c>
      <c r="D9">
        <f t="shared" si="0"/>
        <v>200</v>
      </c>
      <c r="E9">
        <v>134.63999999999999</v>
      </c>
      <c r="F9">
        <f t="shared" si="1"/>
        <v>-3.1178718168277442</v>
      </c>
    </row>
    <row r="10" spans="1:6" x14ac:dyDescent="0.3">
      <c r="C10">
        <v>30</v>
      </c>
      <c r="D10">
        <f t="shared" si="0"/>
        <v>300</v>
      </c>
      <c r="E10">
        <v>129.959</v>
      </c>
      <c r="F10">
        <f t="shared" si="1"/>
        <v>-6.4861519863570694</v>
      </c>
    </row>
    <row r="11" spans="1:6" x14ac:dyDescent="0.3">
      <c r="C11">
        <v>40</v>
      </c>
      <c r="D11">
        <f t="shared" si="0"/>
        <v>400</v>
      </c>
      <c r="E11">
        <v>138.733</v>
      </c>
      <c r="F11">
        <f t="shared" si="1"/>
        <v>-0.17269541565628765</v>
      </c>
    </row>
    <row r="12" spans="1:6" x14ac:dyDescent="0.3">
      <c r="C12">
        <v>50</v>
      </c>
      <c r="D12">
        <f t="shared" si="0"/>
        <v>500</v>
      </c>
      <c r="E12">
        <v>138.733</v>
      </c>
      <c r="F12">
        <f t="shared" si="1"/>
        <v>-0.17269541565628765</v>
      </c>
    </row>
    <row r="13" spans="1:6" x14ac:dyDescent="0.3">
      <c r="C13">
        <v>60</v>
      </c>
      <c r="D13">
        <f t="shared" si="0"/>
        <v>600</v>
      </c>
      <c r="E13">
        <v>152.84899999999999</v>
      </c>
      <c r="F13">
        <f t="shared" si="1"/>
        <v>9.9846732818604789</v>
      </c>
    </row>
    <row r="14" spans="1:6" x14ac:dyDescent="0.3">
      <c r="C14">
        <v>80</v>
      </c>
      <c r="D14">
        <f t="shared" si="0"/>
        <v>800</v>
      </c>
      <c r="E14">
        <v>142.755</v>
      </c>
      <c r="F14">
        <f t="shared" si="1"/>
        <v>2.7213919250501872</v>
      </c>
    </row>
    <row r="15" spans="1:6" x14ac:dyDescent="0.3">
      <c r="C15">
        <v>100</v>
      </c>
      <c r="D15">
        <f t="shared" si="0"/>
        <v>1000</v>
      </c>
      <c r="E15">
        <v>135.773</v>
      </c>
      <c r="F15">
        <f t="shared" si="1"/>
        <v>-2.3026055420837244</v>
      </c>
    </row>
    <row r="16" spans="1:6" x14ac:dyDescent="0.3">
      <c r="C16">
        <v>120</v>
      </c>
      <c r="D16">
        <f t="shared" si="0"/>
        <v>1200</v>
      </c>
      <c r="E16">
        <v>150.875</v>
      </c>
      <c r="F16">
        <f t="shared" si="1"/>
        <v>8.5642534880876031</v>
      </c>
    </row>
    <row r="17" spans="1:6" x14ac:dyDescent="0.3">
      <c r="C17">
        <v>140</v>
      </c>
      <c r="D17">
        <f t="shared" si="0"/>
        <v>1400</v>
      </c>
      <c r="E17">
        <v>145.34399999999999</v>
      </c>
      <c r="F17">
        <f t="shared" si="1"/>
        <v>4.5843437214422744</v>
      </c>
    </row>
    <row r="18" spans="1:6" x14ac:dyDescent="0.3">
      <c r="C18">
        <v>160</v>
      </c>
      <c r="D18">
        <f t="shared" si="0"/>
        <v>1600</v>
      </c>
      <c r="E18">
        <v>151.404</v>
      </c>
      <c r="F18">
        <f t="shared" si="1"/>
        <v>8.944902966763312</v>
      </c>
    </row>
    <row r="19" spans="1:6" x14ac:dyDescent="0.3">
      <c r="C19">
        <v>180</v>
      </c>
      <c r="D19">
        <f t="shared" si="0"/>
        <v>1800</v>
      </c>
      <c r="E19">
        <v>153.977</v>
      </c>
      <c r="F19">
        <f t="shared" si="1"/>
        <v>10.796341735445015</v>
      </c>
    </row>
    <row r="20" spans="1:6" x14ac:dyDescent="0.3">
      <c r="C20">
        <v>200</v>
      </c>
      <c r="D20">
        <f t="shared" si="0"/>
        <v>2000</v>
      </c>
      <c r="E20">
        <v>153.977</v>
      </c>
      <c r="F20">
        <f t="shared" si="1"/>
        <v>10.796341735445015</v>
      </c>
    </row>
    <row r="21" spans="1:6" x14ac:dyDescent="0.3">
      <c r="C21">
        <v>220</v>
      </c>
      <c r="D21">
        <f t="shared" si="0"/>
        <v>2200</v>
      </c>
      <c r="E21">
        <v>143.5</v>
      </c>
      <c r="F21">
        <f t="shared" si="1"/>
        <v>3.2574672778165503</v>
      </c>
    </row>
    <row r="22" spans="1:6" x14ac:dyDescent="0.3">
      <c r="C22">
        <v>240</v>
      </c>
      <c r="D22">
        <f t="shared" si="0"/>
        <v>2400</v>
      </c>
      <c r="E22">
        <v>110.03400000000001</v>
      </c>
      <c r="F22">
        <f t="shared" si="1"/>
        <v>-20.823469306987697</v>
      </c>
    </row>
    <row r="23" spans="1:6" x14ac:dyDescent="0.3">
      <c r="C23">
        <v>260</v>
      </c>
      <c r="D23">
        <f t="shared" si="0"/>
        <v>2600</v>
      </c>
      <c r="E23">
        <v>91.24</v>
      </c>
      <c r="F23">
        <f t="shared" si="1"/>
        <v>-34.346959481338111</v>
      </c>
    </row>
    <row r="24" spans="1:6" x14ac:dyDescent="0.3">
      <c r="C24">
        <v>280</v>
      </c>
      <c r="D24">
        <f t="shared" si="0"/>
        <v>2800</v>
      </c>
      <c r="E24">
        <v>92.400999999999996</v>
      </c>
      <c r="F24">
        <f t="shared" si="1"/>
        <v>-33.511545408100865</v>
      </c>
    </row>
    <row r="25" spans="1:6" x14ac:dyDescent="0.3">
      <c r="C25">
        <v>300</v>
      </c>
      <c r="D25">
        <f t="shared" si="0"/>
        <v>3000</v>
      </c>
      <c r="E25">
        <v>76.206000000000003</v>
      </c>
      <c r="F25">
        <f t="shared" si="1"/>
        <v>-45.164888143740157</v>
      </c>
    </row>
    <row r="26" spans="1:6" x14ac:dyDescent="0.3">
      <c r="A26" t="s">
        <v>173</v>
      </c>
      <c r="B26" t="s">
        <v>257</v>
      </c>
      <c r="C26">
        <v>1</v>
      </c>
      <c r="D26">
        <f>C26*10</f>
        <v>10</v>
      </c>
      <c r="E26">
        <v>160.084</v>
      </c>
      <c r="F26">
        <f>(E26/E$26-1)*100</f>
        <v>0</v>
      </c>
    </row>
    <row r="27" spans="1:6" x14ac:dyDescent="0.3">
      <c r="C27">
        <v>10</v>
      </c>
      <c r="D27">
        <f t="shared" si="0"/>
        <v>100</v>
      </c>
      <c r="E27">
        <v>149.768</v>
      </c>
      <c r="F27">
        <f t="shared" ref="F27:F47" si="2">(E27/E$26-1)*100</f>
        <v>-6.4441168386597081</v>
      </c>
    </row>
    <row r="28" spans="1:6" x14ac:dyDescent="0.3">
      <c r="C28">
        <v>20</v>
      </c>
      <c r="D28">
        <f t="shared" si="0"/>
        <v>200</v>
      </c>
      <c r="E28">
        <v>129.6</v>
      </c>
      <c r="F28">
        <f t="shared" si="2"/>
        <v>-19.042502686089811</v>
      </c>
    </row>
    <row r="29" spans="1:6" x14ac:dyDescent="0.3">
      <c r="C29">
        <v>30</v>
      </c>
      <c r="D29">
        <f t="shared" si="0"/>
        <v>300</v>
      </c>
      <c r="E29">
        <v>119.54900000000001</v>
      </c>
      <c r="F29">
        <f t="shared" si="2"/>
        <v>-25.321081432248072</v>
      </c>
    </row>
    <row r="30" spans="1:6" x14ac:dyDescent="0.3">
      <c r="C30">
        <v>40</v>
      </c>
      <c r="D30">
        <f t="shared" si="0"/>
        <v>400</v>
      </c>
      <c r="E30">
        <v>111.41800000000001</v>
      </c>
      <c r="F30">
        <f t="shared" si="2"/>
        <v>-30.400289847829885</v>
      </c>
    </row>
    <row r="31" spans="1:6" x14ac:dyDescent="0.3">
      <c r="C31">
        <v>50</v>
      </c>
      <c r="D31">
        <f t="shared" si="0"/>
        <v>500</v>
      </c>
      <c r="E31">
        <v>99.614999999999995</v>
      </c>
      <c r="F31">
        <f t="shared" si="2"/>
        <v>-37.77329402063917</v>
      </c>
    </row>
    <row r="32" spans="1:6" x14ac:dyDescent="0.3">
      <c r="C32">
        <v>60</v>
      </c>
      <c r="D32">
        <f t="shared" si="0"/>
        <v>600</v>
      </c>
      <c r="E32">
        <v>101.404</v>
      </c>
      <c r="F32">
        <f t="shared" si="2"/>
        <v>-36.655755728242681</v>
      </c>
    </row>
    <row r="33" spans="1:6" x14ac:dyDescent="0.3">
      <c r="C33">
        <v>80</v>
      </c>
      <c r="D33">
        <f t="shared" si="0"/>
        <v>800</v>
      </c>
      <c r="E33">
        <v>90.138999999999996</v>
      </c>
      <c r="F33">
        <f t="shared" si="2"/>
        <v>-43.692686339671674</v>
      </c>
    </row>
    <row r="34" spans="1:6" x14ac:dyDescent="0.3">
      <c r="C34">
        <v>100</v>
      </c>
      <c r="D34">
        <f t="shared" si="0"/>
        <v>1000</v>
      </c>
      <c r="E34">
        <v>88.347999999999999</v>
      </c>
      <c r="F34">
        <f t="shared" si="2"/>
        <v>-44.811473976162517</v>
      </c>
    </row>
    <row r="35" spans="1:6" x14ac:dyDescent="0.3">
      <c r="C35">
        <v>120</v>
      </c>
      <c r="D35">
        <f t="shared" si="0"/>
        <v>1200</v>
      </c>
      <c r="E35">
        <v>107.33799999999999</v>
      </c>
      <c r="F35">
        <f t="shared" si="2"/>
        <v>-32.948951800304847</v>
      </c>
    </row>
    <row r="36" spans="1:6" x14ac:dyDescent="0.3">
      <c r="C36">
        <v>140</v>
      </c>
      <c r="D36">
        <f t="shared" si="0"/>
        <v>1400</v>
      </c>
      <c r="E36">
        <v>110.337</v>
      </c>
      <c r="F36">
        <f t="shared" si="2"/>
        <v>-31.075560330826313</v>
      </c>
    </row>
    <row r="37" spans="1:6" x14ac:dyDescent="0.3">
      <c r="C37">
        <v>160</v>
      </c>
      <c r="D37">
        <f t="shared" si="0"/>
        <v>1600</v>
      </c>
      <c r="E37">
        <v>109.488</v>
      </c>
      <c r="F37">
        <f t="shared" si="2"/>
        <v>-31.605906898878089</v>
      </c>
    </row>
    <row r="38" spans="1:6" x14ac:dyDescent="0.3">
      <c r="C38">
        <v>180</v>
      </c>
      <c r="D38">
        <f t="shared" si="0"/>
        <v>1800</v>
      </c>
      <c r="E38">
        <v>120.492</v>
      </c>
      <c r="F38">
        <f t="shared" si="2"/>
        <v>-24.732015691761823</v>
      </c>
    </row>
    <row r="39" spans="1:6" x14ac:dyDescent="0.3">
      <c r="C39">
        <v>200</v>
      </c>
      <c r="D39">
        <f t="shared" si="0"/>
        <v>2000</v>
      </c>
      <c r="E39">
        <v>120.492</v>
      </c>
      <c r="F39">
        <f t="shared" si="2"/>
        <v>-24.732015691761823</v>
      </c>
    </row>
    <row r="40" spans="1:6" x14ac:dyDescent="0.3">
      <c r="C40">
        <v>220</v>
      </c>
      <c r="D40">
        <f t="shared" si="0"/>
        <v>2200</v>
      </c>
      <c r="E40">
        <v>119.54900000000001</v>
      </c>
      <c r="F40">
        <f t="shared" si="2"/>
        <v>-25.321081432248072</v>
      </c>
    </row>
    <row r="41" spans="1:6" x14ac:dyDescent="0.3">
      <c r="C41">
        <v>240</v>
      </c>
      <c r="D41">
        <f t="shared" si="0"/>
        <v>2400</v>
      </c>
      <c r="E41">
        <v>116.44499999999999</v>
      </c>
      <c r="F41">
        <f t="shared" si="2"/>
        <v>-27.260063466679995</v>
      </c>
    </row>
    <row r="42" spans="1:6" x14ac:dyDescent="0.3">
      <c r="C42">
        <v>260</v>
      </c>
      <c r="D42">
        <f t="shared" si="0"/>
        <v>2600</v>
      </c>
      <c r="E42">
        <v>127.684</v>
      </c>
      <c r="F42">
        <f t="shared" si="2"/>
        <v>-20.239374328477556</v>
      </c>
    </row>
    <row r="43" spans="1:6" x14ac:dyDescent="0.3">
      <c r="C43">
        <v>280</v>
      </c>
      <c r="D43">
        <f t="shared" si="0"/>
        <v>2800</v>
      </c>
      <c r="E43">
        <v>119.54900000000001</v>
      </c>
      <c r="F43">
        <f t="shared" si="2"/>
        <v>-25.321081432248072</v>
      </c>
    </row>
    <row r="44" spans="1:6" x14ac:dyDescent="0.3">
      <c r="C44">
        <v>300</v>
      </c>
      <c r="D44">
        <f t="shared" si="0"/>
        <v>3000</v>
      </c>
      <c r="E44">
        <v>123.495</v>
      </c>
      <c r="F44">
        <f t="shared" si="2"/>
        <v>-22.856125534094595</v>
      </c>
    </row>
    <row r="45" spans="1:6" x14ac:dyDescent="0.3">
      <c r="C45">
        <v>320</v>
      </c>
      <c r="D45">
        <f t="shared" si="0"/>
        <v>3200</v>
      </c>
      <c r="E45">
        <v>121.483</v>
      </c>
      <c r="F45">
        <f t="shared" si="2"/>
        <v>-24.112965693011169</v>
      </c>
    </row>
    <row r="46" spans="1:6" x14ac:dyDescent="0.3">
      <c r="C46">
        <v>340</v>
      </c>
      <c r="D46">
        <f t="shared" si="0"/>
        <v>3400</v>
      </c>
      <c r="E46">
        <v>119.54900000000001</v>
      </c>
      <c r="F46">
        <f t="shared" si="2"/>
        <v>-25.321081432248072</v>
      </c>
    </row>
    <row r="47" spans="1:6" x14ac:dyDescent="0.3">
      <c r="C47">
        <v>360</v>
      </c>
      <c r="D47">
        <f t="shared" si="0"/>
        <v>3600</v>
      </c>
      <c r="E47">
        <v>116.44499999999999</v>
      </c>
      <c r="F47">
        <f t="shared" si="2"/>
        <v>-27.260063466679995</v>
      </c>
    </row>
    <row r="48" spans="1:6" x14ac:dyDescent="0.3">
      <c r="A48" t="s">
        <v>173</v>
      </c>
      <c r="B48" t="s">
        <v>258</v>
      </c>
      <c r="C48">
        <v>1</v>
      </c>
      <c r="D48">
        <f>C48*10</f>
        <v>10</v>
      </c>
      <c r="E48">
        <v>135.626</v>
      </c>
      <c r="F48">
        <f>(E48/E$48-1)*100</f>
        <v>0</v>
      </c>
    </row>
    <row r="49" spans="3:6" x14ac:dyDescent="0.3">
      <c r="C49">
        <v>10</v>
      </c>
      <c r="D49">
        <f t="shared" si="0"/>
        <v>100</v>
      </c>
      <c r="E49">
        <v>129.6</v>
      </c>
      <c r="F49">
        <f t="shared" ref="F49:F69" si="3">(E49/E$48-1)*100</f>
        <v>-4.4431008803621825</v>
      </c>
    </row>
    <row r="50" spans="3:6" x14ac:dyDescent="0.3">
      <c r="C50">
        <v>20</v>
      </c>
      <c r="D50">
        <f t="shared" si="0"/>
        <v>200</v>
      </c>
      <c r="E50">
        <v>127.319</v>
      </c>
      <c r="F50">
        <f t="shared" si="3"/>
        <v>-6.1249317977378981</v>
      </c>
    </row>
    <row r="51" spans="3:6" x14ac:dyDescent="0.3">
      <c r="C51">
        <v>30</v>
      </c>
      <c r="D51">
        <f t="shared" si="0"/>
        <v>300</v>
      </c>
      <c r="E51">
        <v>132.245</v>
      </c>
      <c r="F51">
        <f t="shared" si="3"/>
        <v>-2.4928848450887053</v>
      </c>
    </row>
    <row r="52" spans="3:6" x14ac:dyDescent="0.3">
      <c r="C52">
        <v>40</v>
      </c>
      <c r="D52">
        <f t="shared" si="0"/>
        <v>400</v>
      </c>
      <c r="E52">
        <v>133.84700000000001</v>
      </c>
      <c r="F52">
        <f t="shared" si="3"/>
        <v>-1.3116953976376133</v>
      </c>
    </row>
    <row r="53" spans="3:6" x14ac:dyDescent="0.3">
      <c r="C53">
        <v>50</v>
      </c>
      <c r="D53">
        <f t="shared" si="0"/>
        <v>500</v>
      </c>
      <c r="E53">
        <v>132.245</v>
      </c>
      <c r="F53">
        <f t="shared" si="3"/>
        <v>-2.4928848450887053</v>
      </c>
    </row>
    <row r="54" spans="3:6" x14ac:dyDescent="0.3">
      <c r="C54">
        <v>60</v>
      </c>
      <c r="D54">
        <f t="shared" si="0"/>
        <v>600</v>
      </c>
      <c r="E54">
        <v>120.879</v>
      </c>
      <c r="F54">
        <f t="shared" si="3"/>
        <v>-10.873283883621133</v>
      </c>
    </row>
    <row r="55" spans="3:6" x14ac:dyDescent="0.3">
      <c r="C55">
        <v>80</v>
      </c>
      <c r="D55">
        <f t="shared" si="0"/>
        <v>800</v>
      </c>
      <c r="E55">
        <v>120.879</v>
      </c>
      <c r="F55">
        <f t="shared" si="3"/>
        <v>-10.873283883621133</v>
      </c>
    </row>
    <row r="56" spans="3:6" x14ac:dyDescent="0.3">
      <c r="C56">
        <v>100</v>
      </c>
      <c r="D56">
        <f t="shared" si="0"/>
        <v>1000</v>
      </c>
      <c r="E56">
        <v>130.67400000000001</v>
      </c>
      <c r="F56">
        <f t="shared" si="3"/>
        <v>-3.6512173182133179</v>
      </c>
    </row>
    <row r="57" spans="3:6" x14ac:dyDescent="0.3">
      <c r="C57">
        <v>120</v>
      </c>
      <c r="D57">
        <f t="shared" si="0"/>
        <v>1200</v>
      </c>
      <c r="E57">
        <v>139.738</v>
      </c>
      <c r="F57">
        <f t="shared" si="3"/>
        <v>3.0318670461416009</v>
      </c>
    </row>
    <row r="58" spans="3:6" x14ac:dyDescent="0.3">
      <c r="C58">
        <v>140</v>
      </c>
      <c r="D58">
        <f t="shared" si="0"/>
        <v>1400</v>
      </c>
      <c r="E58">
        <v>154.92599999999999</v>
      </c>
      <c r="F58">
        <f t="shared" si="3"/>
        <v>14.230309822600384</v>
      </c>
    </row>
    <row r="59" spans="3:6" x14ac:dyDescent="0.3">
      <c r="C59">
        <v>160</v>
      </c>
      <c r="D59">
        <f t="shared" si="0"/>
        <v>1600</v>
      </c>
      <c r="E59">
        <v>147.66300000000001</v>
      </c>
      <c r="F59">
        <f t="shared" si="3"/>
        <v>8.8751419344373481</v>
      </c>
    </row>
    <row r="60" spans="3:6" x14ac:dyDescent="0.3">
      <c r="C60">
        <v>180</v>
      </c>
      <c r="D60">
        <f t="shared" si="0"/>
        <v>1800</v>
      </c>
      <c r="E60">
        <v>160.334</v>
      </c>
      <c r="F60">
        <f t="shared" si="3"/>
        <v>18.217745859938361</v>
      </c>
    </row>
    <row r="61" spans="3:6" x14ac:dyDescent="0.3">
      <c r="C61">
        <v>200</v>
      </c>
      <c r="D61">
        <f t="shared" si="0"/>
        <v>2000</v>
      </c>
      <c r="E61">
        <v>154.92599999999999</v>
      </c>
      <c r="F61">
        <f t="shared" si="3"/>
        <v>14.230309822600384</v>
      </c>
    </row>
    <row r="62" spans="3:6" x14ac:dyDescent="0.3">
      <c r="C62">
        <v>220</v>
      </c>
      <c r="D62">
        <f t="shared" si="0"/>
        <v>2200</v>
      </c>
      <c r="E62">
        <v>170.40199999999999</v>
      </c>
      <c r="F62">
        <f t="shared" si="3"/>
        <v>25.64110126376946</v>
      </c>
    </row>
    <row r="63" spans="3:6" x14ac:dyDescent="0.3">
      <c r="C63">
        <v>240</v>
      </c>
      <c r="D63">
        <f t="shared" si="0"/>
        <v>2400</v>
      </c>
      <c r="E63">
        <v>175.78899999999999</v>
      </c>
      <c r="F63">
        <f t="shared" si="3"/>
        <v>29.613053544305657</v>
      </c>
    </row>
    <row r="64" spans="3:6" x14ac:dyDescent="0.3">
      <c r="C64">
        <v>260</v>
      </c>
      <c r="D64">
        <f t="shared" si="0"/>
        <v>2600</v>
      </c>
      <c r="E64">
        <v>144.517</v>
      </c>
      <c r="F64">
        <f t="shared" si="3"/>
        <v>6.5555277011782431</v>
      </c>
    </row>
    <row r="65" spans="3:6" x14ac:dyDescent="0.3">
      <c r="C65">
        <v>280</v>
      </c>
      <c r="D65">
        <f t="shared" si="0"/>
        <v>2800</v>
      </c>
      <c r="E65">
        <v>139.45099999999999</v>
      </c>
      <c r="F65">
        <f t="shared" si="3"/>
        <v>2.8202557031837383</v>
      </c>
    </row>
    <row r="66" spans="3:6" x14ac:dyDescent="0.3">
      <c r="C66">
        <v>300</v>
      </c>
      <c r="D66">
        <f t="shared" si="0"/>
        <v>3000</v>
      </c>
      <c r="E66">
        <v>126.479</v>
      </c>
      <c r="F66">
        <f t="shared" si="3"/>
        <v>-6.7442820698096266</v>
      </c>
    </row>
    <row r="67" spans="3:6" x14ac:dyDescent="0.3">
      <c r="C67">
        <v>320</v>
      </c>
      <c r="D67">
        <f t="shared" si="0"/>
        <v>3200</v>
      </c>
      <c r="E67">
        <v>121.319</v>
      </c>
      <c r="F67">
        <f t="shared" si="3"/>
        <v>-10.548862312535945</v>
      </c>
    </row>
    <row r="68" spans="3:6" x14ac:dyDescent="0.3">
      <c r="C68">
        <v>340</v>
      </c>
      <c r="D68">
        <f t="shared" si="0"/>
        <v>3400</v>
      </c>
      <c r="E68">
        <v>131.84100000000001</v>
      </c>
      <c r="F68">
        <f t="shared" si="3"/>
        <v>-2.7907628330851031</v>
      </c>
    </row>
    <row r="69" spans="3:6" x14ac:dyDescent="0.3">
      <c r="C69">
        <v>360</v>
      </c>
      <c r="D69">
        <f t="shared" si="0"/>
        <v>3600</v>
      </c>
      <c r="E69">
        <v>108.38800000000001</v>
      </c>
      <c r="F69">
        <f t="shared" si="3"/>
        <v>-20.0831698936782</v>
      </c>
    </row>
  </sheetData>
  <mergeCells count="2">
    <mergeCell ref="C4:F4"/>
    <mergeCell ref="E6:F6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6:H28"/>
  <sheetViews>
    <sheetView workbookViewId="0">
      <selection activeCell="E33" sqref="E33"/>
    </sheetView>
  </sheetViews>
  <sheetFormatPr defaultColWidth="10.8203125" defaultRowHeight="12.4" x14ac:dyDescent="0.3"/>
  <sheetData>
    <row r="6" spans="2:8" x14ac:dyDescent="0.3">
      <c r="C6" t="str">
        <f>'Sl-Neomycin raw data'!B7</f>
        <v>NeoB</v>
      </c>
      <c r="D6" t="str">
        <f>'Sl-Neomycin raw data'!B26</f>
        <v>NeoC</v>
      </c>
      <c r="E6" t="str">
        <f>'Sl-Neomycin raw data'!B48</f>
        <v>NeoA</v>
      </c>
      <c r="F6" s="35" t="s">
        <v>39</v>
      </c>
      <c r="G6" t="s">
        <v>40</v>
      </c>
      <c r="H6" t="s">
        <v>41</v>
      </c>
    </row>
    <row r="7" spans="2:8" x14ac:dyDescent="0.3">
      <c r="B7">
        <v>10</v>
      </c>
      <c r="C7">
        <f>'Sl-Neomycin raw data'!F7</f>
        <v>0</v>
      </c>
      <c r="D7">
        <f>'Sl-Neomycin raw data'!F26</f>
        <v>0</v>
      </c>
      <c r="E7">
        <f>'Sl-Neomycin raw data'!F48</f>
        <v>0</v>
      </c>
      <c r="F7" s="35">
        <f>AVERAGE(C7:E7)</f>
        <v>0</v>
      </c>
      <c r="G7">
        <f>STDEV(C7:E7)</f>
        <v>0</v>
      </c>
      <c r="H7">
        <f>G7/SQRT(3)</f>
        <v>0</v>
      </c>
    </row>
    <row r="8" spans="2:8" x14ac:dyDescent="0.3">
      <c r="B8">
        <v>100</v>
      </c>
      <c r="C8">
        <f>'Sl-Neomycin raw data'!F8</f>
        <v>5.8630093615306578</v>
      </c>
      <c r="D8">
        <f>'Sl-Neomycin raw data'!F27</f>
        <v>-6.4441168386597081</v>
      </c>
      <c r="E8">
        <f>'Sl-Neomycin raw data'!F49</f>
        <v>-4.4431008803621825</v>
      </c>
      <c r="F8" s="35">
        <f t="shared" ref="F8:F28" si="0">AVERAGE(C8:E8)</f>
        <v>-1.6747361191637442</v>
      </c>
      <c r="G8">
        <f t="shared" ref="G8:G28" si="1">STDEV(C8:E8)</f>
        <v>6.6041064054977952</v>
      </c>
      <c r="H8">
        <f t="shared" ref="H8:H28" si="2">G8/SQRT(3)</f>
        <v>3.8128826109710841</v>
      </c>
    </row>
    <row r="9" spans="2:8" x14ac:dyDescent="0.3">
      <c r="B9">
        <v>200</v>
      </c>
      <c r="C9">
        <f>'Sl-Neomycin raw data'!F9</f>
        <v>-3.1178718168277442</v>
      </c>
      <c r="D9">
        <f>'Sl-Neomycin raw data'!F28</f>
        <v>-19.042502686089811</v>
      </c>
      <c r="E9">
        <f>'Sl-Neomycin raw data'!F50</f>
        <v>-6.1249317977378981</v>
      </c>
      <c r="F9" s="35">
        <f t="shared" si="0"/>
        <v>-9.428435433551817</v>
      </c>
      <c r="G9">
        <f t="shared" si="1"/>
        <v>8.4606926007532302</v>
      </c>
      <c r="H9">
        <f t="shared" si="2"/>
        <v>4.8847831505755526</v>
      </c>
    </row>
    <row r="10" spans="2:8" x14ac:dyDescent="0.3">
      <c r="B10">
        <v>300</v>
      </c>
      <c r="C10">
        <f>'Sl-Neomycin raw data'!F10</f>
        <v>-6.4861519863570694</v>
      </c>
      <c r="D10">
        <f>'Sl-Neomycin raw data'!F29</f>
        <v>-25.321081432248072</v>
      </c>
      <c r="E10">
        <f>'Sl-Neomycin raw data'!F51</f>
        <v>-2.4928848450887053</v>
      </c>
      <c r="F10" s="35">
        <f t="shared" si="0"/>
        <v>-11.433372754564616</v>
      </c>
      <c r="G10">
        <f t="shared" si="1"/>
        <v>12.19171377832242</v>
      </c>
      <c r="H10">
        <f t="shared" si="2"/>
        <v>7.0388892317973193</v>
      </c>
    </row>
    <row r="11" spans="2:8" x14ac:dyDescent="0.3">
      <c r="B11">
        <v>400</v>
      </c>
      <c r="C11">
        <f>'Sl-Neomycin raw data'!F11</f>
        <v>-0.17269541565628765</v>
      </c>
      <c r="D11">
        <f>'Sl-Neomycin raw data'!F30</f>
        <v>-30.400289847829885</v>
      </c>
      <c r="E11">
        <f>'Sl-Neomycin raw data'!F52</f>
        <v>-1.3116953976376133</v>
      </c>
      <c r="F11" s="35">
        <f t="shared" si="0"/>
        <v>-10.628226887041263</v>
      </c>
      <c r="G11">
        <f t="shared" si="1"/>
        <v>17.132576733631762</v>
      </c>
      <c r="H11">
        <f t="shared" si="2"/>
        <v>9.8914977890742168</v>
      </c>
    </row>
    <row r="12" spans="2:8" x14ac:dyDescent="0.3">
      <c r="B12">
        <v>500</v>
      </c>
      <c r="C12">
        <f>'Sl-Neomycin raw data'!F12</f>
        <v>-0.17269541565628765</v>
      </c>
      <c r="D12">
        <f>'Sl-Neomycin raw data'!F31</f>
        <v>-37.77329402063917</v>
      </c>
      <c r="E12">
        <f>'Sl-Neomycin raw data'!F53</f>
        <v>-2.4928848450887053</v>
      </c>
      <c r="F12" s="35">
        <f t="shared" si="0"/>
        <v>-13.479624760461386</v>
      </c>
      <c r="G12">
        <f t="shared" si="1"/>
        <v>21.070894483606828</v>
      </c>
      <c r="H12">
        <f t="shared" si="2"/>
        <v>12.165286602176604</v>
      </c>
    </row>
    <row r="13" spans="2:8" x14ac:dyDescent="0.3">
      <c r="B13">
        <v>600</v>
      </c>
      <c r="C13">
        <f>'Sl-Neomycin raw data'!F13</f>
        <v>9.9846732818604789</v>
      </c>
      <c r="D13">
        <f>'Sl-Neomycin raw data'!F32</f>
        <v>-36.655755728242681</v>
      </c>
      <c r="E13">
        <f>'Sl-Neomycin raw data'!F54</f>
        <v>-10.873283883621133</v>
      </c>
      <c r="F13" s="35">
        <f t="shared" si="0"/>
        <v>-12.514788776667778</v>
      </c>
      <c r="G13">
        <f t="shared" si="1"/>
        <v>23.363503767565348</v>
      </c>
      <c r="H13">
        <f t="shared" si="2"/>
        <v>13.48892518941669</v>
      </c>
    </row>
    <row r="14" spans="2:8" x14ac:dyDescent="0.3">
      <c r="B14">
        <v>800</v>
      </c>
      <c r="C14">
        <f>'Sl-Neomycin raw data'!F14</f>
        <v>2.7213919250501872</v>
      </c>
      <c r="D14">
        <f>'Sl-Neomycin raw data'!F33</f>
        <v>-43.692686339671674</v>
      </c>
      <c r="E14">
        <f>'Sl-Neomycin raw data'!F55</f>
        <v>-10.873283883621133</v>
      </c>
      <c r="F14" s="35">
        <f t="shared" si="0"/>
        <v>-17.281526099414208</v>
      </c>
      <c r="G14">
        <f t="shared" si="1"/>
        <v>23.861388088565512</v>
      </c>
      <c r="H14">
        <f t="shared" si="2"/>
        <v>13.776378836171428</v>
      </c>
    </row>
    <row r="15" spans="2:8" x14ac:dyDescent="0.3">
      <c r="B15">
        <v>1000</v>
      </c>
      <c r="C15">
        <f>'Sl-Neomycin raw data'!F15</f>
        <v>-2.3026055420837244</v>
      </c>
      <c r="D15">
        <f>'Sl-Neomycin raw data'!F34</f>
        <v>-44.811473976162517</v>
      </c>
      <c r="E15">
        <f>'Sl-Neomycin raw data'!F56</f>
        <v>-3.6512173182133179</v>
      </c>
      <c r="F15" s="35">
        <f t="shared" si="0"/>
        <v>-16.921765612153187</v>
      </c>
      <c r="G15">
        <f t="shared" si="1"/>
        <v>24.162606707530497</v>
      </c>
      <c r="H15">
        <f t="shared" si="2"/>
        <v>13.950287486915791</v>
      </c>
    </row>
    <row r="16" spans="2:8" x14ac:dyDescent="0.3">
      <c r="B16">
        <v>1200</v>
      </c>
      <c r="C16">
        <f>'Sl-Neomycin raw data'!F16</f>
        <v>8.5642534880876031</v>
      </c>
      <c r="D16">
        <f>'Sl-Neomycin raw data'!F35</f>
        <v>-32.948951800304847</v>
      </c>
      <c r="E16">
        <f>'Sl-Neomycin raw data'!F57</f>
        <v>3.0318670461416009</v>
      </c>
      <c r="F16" s="35">
        <f t="shared" si="0"/>
        <v>-7.1176104220252157</v>
      </c>
      <c r="G16">
        <f t="shared" si="1"/>
        <v>22.54097320407158</v>
      </c>
      <c r="H16">
        <f t="shared" si="2"/>
        <v>13.014036947166868</v>
      </c>
    </row>
    <row r="17" spans="2:8" x14ac:dyDescent="0.3">
      <c r="B17">
        <v>1400</v>
      </c>
      <c r="C17">
        <f>'Sl-Neomycin raw data'!F17</f>
        <v>4.5843437214422744</v>
      </c>
      <c r="D17">
        <f>'Sl-Neomycin raw data'!F36</f>
        <v>-31.075560330826313</v>
      </c>
      <c r="E17">
        <f>'Sl-Neomycin raw data'!F58</f>
        <v>14.230309822600384</v>
      </c>
      <c r="F17" s="35">
        <f t="shared" si="0"/>
        <v>-4.0869689289278854</v>
      </c>
      <c r="G17">
        <f t="shared" si="1"/>
        <v>23.865230250306453</v>
      </c>
      <c r="H17">
        <f t="shared" si="2"/>
        <v>13.778597109286832</v>
      </c>
    </row>
    <row r="18" spans="2:8" x14ac:dyDescent="0.3">
      <c r="B18">
        <v>1600</v>
      </c>
      <c r="C18">
        <f>'Sl-Neomycin raw data'!F18</f>
        <v>8.944902966763312</v>
      </c>
      <c r="D18">
        <f>'Sl-Neomycin raw data'!F37</f>
        <v>-31.605906898878089</v>
      </c>
      <c r="E18">
        <f>'Sl-Neomycin raw data'!F59</f>
        <v>8.8751419344373481</v>
      </c>
      <c r="F18" s="35">
        <f t="shared" si="0"/>
        <v>-4.5952873325591428</v>
      </c>
      <c r="G18">
        <f t="shared" si="1"/>
        <v>23.391908722199577</v>
      </c>
      <c r="H18">
        <f t="shared" si="2"/>
        <v>13.505324797621082</v>
      </c>
    </row>
    <row r="19" spans="2:8" x14ac:dyDescent="0.3">
      <c r="B19">
        <v>1800</v>
      </c>
      <c r="C19">
        <f>'Sl-Neomycin raw data'!F19</f>
        <v>10.796341735445015</v>
      </c>
      <c r="D19">
        <f>'Sl-Neomycin raw data'!F38</f>
        <v>-24.732015691761823</v>
      </c>
      <c r="E19">
        <f>'Sl-Neomycin raw data'!F60</f>
        <v>18.217745859938361</v>
      </c>
      <c r="F19" s="35">
        <f t="shared" si="0"/>
        <v>1.4273573012071843</v>
      </c>
      <c r="G19">
        <f t="shared" si="1"/>
        <v>22.956565647625059</v>
      </c>
      <c r="H19">
        <f t="shared" si="2"/>
        <v>13.253979356325644</v>
      </c>
    </row>
    <row r="20" spans="2:8" x14ac:dyDescent="0.3">
      <c r="B20">
        <v>2000</v>
      </c>
      <c r="C20">
        <f>'Sl-Neomycin raw data'!F20</f>
        <v>10.796341735445015</v>
      </c>
      <c r="D20">
        <f>'Sl-Neomycin raw data'!F39</f>
        <v>-24.732015691761823</v>
      </c>
      <c r="E20">
        <f>'Sl-Neomycin raw data'!F61</f>
        <v>14.230309822600384</v>
      </c>
      <c r="F20" s="35">
        <f t="shared" si="0"/>
        <v>9.8211955427858655E-2</v>
      </c>
      <c r="G20">
        <f t="shared" si="1"/>
        <v>21.57204644822432</v>
      </c>
      <c r="H20">
        <f t="shared" si="2"/>
        <v>12.454626823853422</v>
      </c>
    </row>
    <row r="21" spans="2:8" x14ac:dyDescent="0.3">
      <c r="B21">
        <v>2200</v>
      </c>
      <c r="C21">
        <f>'Sl-Neomycin raw data'!F21</f>
        <v>3.2574672778165503</v>
      </c>
      <c r="D21">
        <f>'Sl-Neomycin raw data'!F40</f>
        <v>-25.321081432248072</v>
      </c>
      <c r="E21">
        <f>'Sl-Neomycin raw data'!F62</f>
        <v>25.64110126376946</v>
      </c>
      <c r="F21" s="35">
        <f t="shared" si="0"/>
        <v>1.1924957031126471</v>
      </c>
      <c r="G21">
        <f t="shared" si="1"/>
        <v>25.54376826133565</v>
      </c>
      <c r="H21">
        <f t="shared" si="2"/>
        <v>14.747701481799558</v>
      </c>
    </row>
    <row r="22" spans="2:8" x14ac:dyDescent="0.3">
      <c r="B22">
        <v>2400</v>
      </c>
      <c r="C22">
        <f>'Sl-Neomycin raw data'!F22</f>
        <v>-20.823469306987697</v>
      </c>
      <c r="D22">
        <f>'Sl-Neomycin raw data'!F41</f>
        <v>-27.260063466679995</v>
      </c>
      <c r="E22">
        <f>'Sl-Neomycin raw data'!F63</f>
        <v>29.613053544305657</v>
      </c>
      <c r="F22" s="35">
        <f t="shared" si="0"/>
        <v>-6.1568264097873451</v>
      </c>
      <c r="G22">
        <f t="shared" si="1"/>
        <v>31.144352137134181</v>
      </c>
      <c r="H22">
        <f t="shared" si="2"/>
        <v>17.981200090110917</v>
      </c>
    </row>
    <row r="23" spans="2:8" x14ac:dyDescent="0.3">
      <c r="B23">
        <v>2600</v>
      </c>
      <c r="C23">
        <f>'Sl-Neomycin raw data'!F23</f>
        <v>-34.346959481338111</v>
      </c>
      <c r="D23">
        <f>'Sl-Neomycin raw data'!F42</f>
        <v>-20.239374328477556</v>
      </c>
      <c r="E23">
        <f>'Sl-Neomycin raw data'!F64</f>
        <v>6.5555277011782431</v>
      </c>
      <c r="F23" s="35">
        <f t="shared" si="0"/>
        <v>-16.010268702879142</v>
      </c>
      <c r="G23">
        <f t="shared" si="1"/>
        <v>20.77660620080502</v>
      </c>
      <c r="H23">
        <f t="shared" si="2"/>
        <v>11.995379182881626</v>
      </c>
    </row>
    <row r="24" spans="2:8" x14ac:dyDescent="0.3">
      <c r="B24">
        <v>2800</v>
      </c>
      <c r="C24">
        <f>'Sl-Neomycin raw data'!F24</f>
        <v>-33.511545408100865</v>
      </c>
      <c r="D24">
        <f>'Sl-Neomycin raw data'!F43</f>
        <v>-25.321081432248072</v>
      </c>
      <c r="E24">
        <f>'Sl-Neomycin raw data'!F65</f>
        <v>2.8202557031837383</v>
      </c>
      <c r="F24" s="35">
        <f t="shared" si="0"/>
        <v>-18.670790379055067</v>
      </c>
      <c r="G24">
        <f t="shared" si="1"/>
        <v>19.057012392204072</v>
      </c>
      <c r="H24">
        <f t="shared" si="2"/>
        <v>11.002571234589055</v>
      </c>
    </row>
    <row r="25" spans="2:8" x14ac:dyDescent="0.3">
      <c r="B25">
        <v>3000</v>
      </c>
      <c r="C25">
        <f>'Sl-Neomycin raw data'!F25</f>
        <v>-45.164888143740157</v>
      </c>
      <c r="D25">
        <f>'Sl-Neomycin raw data'!F44</f>
        <v>-22.856125534094595</v>
      </c>
      <c r="E25">
        <f>'Sl-Neomycin raw data'!F66</f>
        <v>-6.7442820698096266</v>
      </c>
      <c r="F25" s="35">
        <f t="shared" si="0"/>
        <v>-24.921765249214797</v>
      </c>
      <c r="G25">
        <f t="shared" si="1"/>
        <v>19.293415802976622</v>
      </c>
      <c r="H25">
        <f t="shared" si="2"/>
        <v>11.139058807435934</v>
      </c>
    </row>
    <row r="26" spans="2:8" x14ac:dyDescent="0.3">
      <c r="B26">
        <v>3200</v>
      </c>
      <c r="D26">
        <f>'Sl-Neomycin raw data'!F45</f>
        <v>-24.112965693011169</v>
      </c>
      <c r="E26">
        <f>'Sl-Neomycin raw data'!F67</f>
        <v>-10.548862312535945</v>
      </c>
      <c r="F26" s="35">
        <f t="shared" si="0"/>
        <v>-17.330914002773557</v>
      </c>
      <c r="G26">
        <f t="shared" si="1"/>
        <v>9.5912694810494017</v>
      </c>
      <c r="H26">
        <f t="shared" si="2"/>
        <v>5.5375220167541146</v>
      </c>
    </row>
    <row r="27" spans="2:8" x14ac:dyDescent="0.3">
      <c r="B27">
        <v>3400</v>
      </c>
      <c r="D27">
        <f>'Sl-Neomycin raw data'!F46</f>
        <v>-25.321081432248072</v>
      </c>
      <c r="E27">
        <f>'Sl-Neomycin raw data'!F68</f>
        <v>-2.7907628330851031</v>
      </c>
      <c r="F27" s="35">
        <f t="shared" si="0"/>
        <v>-14.055922132666588</v>
      </c>
      <c r="G27">
        <f t="shared" si="1"/>
        <v>15.931341063761531</v>
      </c>
      <c r="H27">
        <f t="shared" si="2"/>
        <v>9.1979640517144592</v>
      </c>
    </row>
    <row r="28" spans="2:8" x14ac:dyDescent="0.3">
      <c r="B28">
        <v>3600</v>
      </c>
      <c r="D28">
        <f>'Sl-Neomycin raw data'!F47</f>
        <v>-27.260063466679995</v>
      </c>
      <c r="E28">
        <f>'Sl-Neomycin raw data'!F69</f>
        <v>-20.0831698936782</v>
      </c>
      <c r="F28" s="35">
        <f t="shared" si="0"/>
        <v>-23.671616680179099</v>
      </c>
      <c r="G28">
        <f t="shared" si="1"/>
        <v>5.0748301133237073</v>
      </c>
      <c r="H28">
        <f t="shared" si="2"/>
        <v>2.9299545320190616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J72"/>
  <sheetViews>
    <sheetView workbookViewId="0">
      <selection activeCell="H35" sqref="H35"/>
    </sheetView>
  </sheetViews>
  <sheetFormatPr defaultColWidth="10.8203125" defaultRowHeight="12.4" x14ac:dyDescent="0.3"/>
  <cols>
    <col min="5" max="5" width="16.29296875" customWidth="1"/>
    <col min="9" max="9" width="15.703125" customWidth="1"/>
  </cols>
  <sheetData>
    <row r="2" spans="1:10" ht="12.75" thickBot="1" x14ac:dyDescent="0.35"/>
    <row r="3" spans="1:10" x14ac:dyDescent="0.3">
      <c r="A3" s="23"/>
      <c r="B3" s="24"/>
      <c r="C3" s="46" t="s">
        <v>260</v>
      </c>
      <c r="D3" s="47"/>
      <c r="E3" s="47"/>
      <c r="F3" s="48"/>
      <c r="G3" s="46" t="s">
        <v>259</v>
      </c>
      <c r="H3" s="47"/>
      <c r="I3" s="47"/>
      <c r="J3" s="48"/>
    </row>
    <row r="4" spans="1:10" x14ac:dyDescent="0.3">
      <c r="A4" s="11" t="s">
        <v>0</v>
      </c>
      <c r="B4" s="1" t="s">
        <v>1</v>
      </c>
      <c r="C4" s="11" t="s">
        <v>2</v>
      </c>
      <c r="D4" s="1" t="s">
        <v>3</v>
      </c>
      <c r="E4" s="7" t="s">
        <v>4</v>
      </c>
      <c r="F4" s="15" t="s">
        <v>5</v>
      </c>
      <c r="G4" s="1" t="s">
        <v>2</v>
      </c>
      <c r="H4" s="1" t="s">
        <v>3</v>
      </c>
      <c r="I4" s="7" t="s">
        <v>4</v>
      </c>
      <c r="J4" s="15" t="s">
        <v>5</v>
      </c>
    </row>
    <row r="5" spans="1:10" ht="12.75" thickBot="1" x14ac:dyDescent="0.35">
      <c r="A5" s="13"/>
      <c r="B5" s="2"/>
      <c r="C5" s="13"/>
      <c r="D5" s="2"/>
      <c r="E5" s="44"/>
      <c r="F5" s="45"/>
      <c r="G5" s="33"/>
      <c r="H5" s="33"/>
      <c r="I5" s="33"/>
      <c r="J5" s="34"/>
    </row>
    <row r="6" spans="1:10" x14ac:dyDescent="0.3">
      <c r="A6" t="s">
        <v>261</v>
      </c>
      <c r="B6" t="s">
        <v>262</v>
      </c>
      <c r="C6">
        <v>1</v>
      </c>
      <c r="D6">
        <f>C6*10</f>
        <v>10</v>
      </c>
      <c r="E6">
        <v>150.30000000000001</v>
      </c>
      <c r="F6">
        <f>(E6/E$6-1)*100</f>
        <v>0</v>
      </c>
      <c r="G6">
        <v>1</v>
      </c>
      <c r="H6">
        <f>G6*10</f>
        <v>10</v>
      </c>
      <c r="I6">
        <v>124.301</v>
      </c>
      <c r="J6">
        <f>(I6/I$6-1)*100</f>
        <v>0</v>
      </c>
    </row>
    <row r="7" spans="1:10" x14ac:dyDescent="0.3">
      <c r="C7">
        <v>10</v>
      </c>
      <c r="D7">
        <f t="shared" ref="D7:D24" si="0">C7*10</f>
        <v>100</v>
      </c>
      <c r="E7">
        <v>147.12100000000001</v>
      </c>
      <c r="F7">
        <f t="shared" ref="F7:F27" si="1">(E7/E$6-1)*100</f>
        <v>-2.1151031270791765</v>
      </c>
      <c r="G7">
        <v>10</v>
      </c>
      <c r="H7">
        <f t="shared" ref="H7:H22" si="2">G7*10</f>
        <v>100</v>
      </c>
      <c r="I7">
        <v>131.386</v>
      </c>
      <c r="J7">
        <f t="shared" ref="J7:J23" si="3">(I7/I$6-1)*100</f>
        <v>5.6998736936951344</v>
      </c>
    </row>
    <row r="8" spans="1:10" x14ac:dyDescent="0.3">
      <c r="C8">
        <v>20</v>
      </c>
      <c r="D8">
        <f t="shared" si="0"/>
        <v>200</v>
      </c>
      <c r="E8">
        <v>153.977</v>
      </c>
      <c r="F8">
        <f t="shared" si="1"/>
        <v>2.4464404524284777</v>
      </c>
      <c r="G8">
        <v>20</v>
      </c>
      <c r="H8">
        <f t="shared" si="2"/>
        <v>200</v>
      </c>
      <c r="I8">
        <v>145.98400000000001</v>
      </c>
      <c r="J8">
        <f t="shared" si="3"/>
        <v>17.443946549102595</v>
      </c>
    </row>
    <row r="9" spans="1:10" x14ac:dyDescent="0.3">
      <c r="C9">
        <v>30</v>
      </c>
      <c r="D9">
        <f t="shared" si="0"/>
        <v>300</v>
      </c>
      <c r="E9">
        <v>152.10599999999999</v>
      </c>
      <c r="F9">
        <f t="shared" si="1"/>
        <v>1.2015968063872062</v>
      </c>
      <c r="G9">
        <v>30</v>
      </c>
      <c r="H9">
        <f t="shared" si="2"/>
        <v>300</v>
      </c>
      <c r="I9">
        <v>251.929</v>
      </c>
      <c r="J9">
        <f t="shared" si="3"/>
        <v>102.67656736470343</v>
      </c>
    </row>
    <row r="10" spans="1:10" x14ac:dyDescent="0.3">
      <c r="C10">
        <v>40</v>
      </c>
      <c r="D10">
        <f t="shared" si="0"/>
        <v>400</v>
      </c>
      <c r="E10">
        <v>150.875</v>
      </c>
      <c r="F10">
        <f t="shared" si="1"/>
        <v>0.38256819693944788</v>
      </c>
      <c r="G10">
        <v>40</v>
      </c>
      <c r="H10">
        <f t="shared" si="2"/>
        <v>400</v>
      </c>
      <c r="I10">
        <v>255.47300000000001</v>
      </c>
      <c r="J10">
        <f t="shared" si="3"/>
        <v>105.52771095968656</v>
      </c>
    </row>
    <row r="11" spans="1:10" x14ac:dyDescent="0.3">
      <c r="C11">
        <v>50</v>
      </c>
      <c r="D11">
        <f t="shared" si="0"/>
        <v>500</v>
      </c>
      <c r="E11">
        <v>163.41900000000001</v>
      </c>
      <c r="F11">
        <f t="shared" si="1"/>
        <v>8.7285429141716655</v>
      </c>
      <c r="G11">
        <v>50</v>
      </c>
      <c r="H11">
        <f t="shared" si="2"/>
        <v>500</v>
      </c>
      <c r="I11">
        <v>251.82300000000001</v>
      </c>
      <c r="J11">
        <f t="shared" si="3"/>
        <v>102.5912904964562</v>
      </c>
    </row>
    <row r="12" spans="1:10" x14ac:dyDescent="0.3">
      <c r="C12">
        <v>60</v>
      </c>
      <c r="D12">
        <f t="shared" si="0"/>
        <v>600</v>
      </c>
      <c r="E12">
        <v>146.89400000000001</v>
      </c>
      <c r="F12">
        <f t="shared" si="1"/>
        <v>-2.2661343978709336</v>
      </c>
      <c r="G12">
        <v>60</v>
      </c>
      <c r="H12">
        <f t="shared" si="2"/>
        <v>600</v>
      </c>
      <c r="I12">
        <v>251.85</v>
      </c>
      <c r="J12">
        <f t="shared" si="3"/>
        <v>102.61301196289652</v>
      </c>
    </row>
    <row r="13" spans="1:10" x14ac:dyDescent="0.3">
      <c r="C13">
        <v>80</v>
      </c>
      <c r="D13">
        <f t="shared" si="0"/>
        <v>800</v>
      </c>
      <c r="E13">
        <v>155.26900000000001</v>
      </c>
      <c r="F13">
        <f t="shared" si="1"/>
        <v>3.3060545575515521</v>
      </c>
      <c r="G13">
        <v>80</v>
      </c>
      <c r="H13">
        <f t="shared" si="2"/>
        <v>800</v>
      </c>
      <c r="I13">
        <v>240.90199999999999</v>
      </c>
      <c r="J13">
        <f t="shared" si="3"/>
        <v>93.805359570719446</v>
      </c>
    </row>
    <row r="14" spans="1:10" x14ac:dyDescent="0.3">
      <c r="C14">
        <v>100</v>
      </c>
      <c r="D14">
        <f t="shared" si="0"/>
        <v>1000</v>
      </c>
      <c r="E14">
        <v>162.11000000000001</v>
      </c>
      <c r="F14">
        <f t="shared" si="1"/>
        <v>7.8576180971390519</v>
      </c>
      <c r="G14">
        <v>100</v>
      </c>
      <c r="H14">
        <f t="shared" si="2"/>
        <v>1000</v>
      </c>
      <c r="I14">
        <v>222.626</v>
      </c>
      <c r="J14">
        <f t="shared" si="3"/>
        <v>79.102340286884257</v>
      </c>
    </row>
    <row r="15" spans="1:10" x14ac:dyDescent="0.3">
      <c r="C15">
        <v>120</v>
      </c>
      <c r="D15">
        <f t="shared" si="0"/>
        <v>1200</v>
      </c>
      <c r="E15">
        <v>150.30000000000001</v>
      </c>
      <c r="F15">
        <f t="shared" si="1"/>
        <v>0</v>
      </c>
      <c r="G15">
        <v>120</v>
      </c>
      <c r="H15">
        <f t="shared" si="2"/>
        <v>1200</v>
      </c>
      <c r="I15">
        <v>215.327</v>
      </c>
      <c r="J15">
        <f t="shared" si="3"/>
        <v>73.230303859180523</v>
      </c>
    </row>
    <row r="16" spans="1:10" x14ac:dyDescent="0.3">
      <c r="C16">
        <v>140</v>
      </c>
      <c r="D16">
        <f t="shared" si="0"/>
        <v>1400</v>
      </c>
      <c r="E16">
        <v>167.167</v>
      </c>
      <c r="F16">
        <f t="shared" si="1"/>
        <v>11.222222222222221</v>
      </c>
      <c r="G16">
        <v>140</v>
      </c>
      <c r="H16">
        <f t="shared" si="2"/>
        <v>1400</v>
      </c>
      <c r="I16">
        <v>197.214</v>
      </c>
      <c r="J16">
        <f t="shared" si="3"/>
        <v>58.658417872744373</v>
      </c>
    </row>
    <row r="17" spans="2:10" x14ac:dyDescent="0.3">
      <c r="C17">
        <v>160</v>
      </c>
      <c r="D17">
        <f t="shared" si="0"/>
        <v>1600</v>
      </c>
      <c r="E17">
        <v>145.84800000000001</v>
      </c>
      <c r="F17">
        <f t="shared" si="1"/>
        <v>-2.9620758483033915</v>
      </c>
      <c r="G17">
        <v>160</v>
      </c>
      <c r="H17">
        <f t="shared" si="2"/>
        <v>1600</v>
      </c>
      <c r="I17">
        <v>153.28399999999999</v>
      </c>
      <c r="J17">
        <f t="shared" si="3"/>
        <v>23.316787475563338</v>
      </c>
    </row>
    <row r="18" spans="2:10" x14ac:dyDescent="0.3">
      <c r="C18">
        <v>180</v>
      </c>
      <c r="D18">
        <f t="shared" si="0"/>
        <v>1800</v>
      </c>
      <c r="E18">
        <v>135.822</v>
      </c>
      <c r="F18">
        <f t="shared" si="1"/>
        <v>-9.6327345309381247</v>
      </c>
      <c r="G18">
        <v>180</v>
      </c>
      <c r="H18">
        <f t="shared" si="2"/>
        <v>1800</v>
      </c>
      <c r="I18">
        <v>113.373</v>
      </c>
      <c r="J18">
        <f t="shared" si="3"/>
        <v>-8.791562417036058</v>
      </c>
    </row>
    <row r="19" spans="2:10" x14ac:dyDescent="0.3">
      <c r="C19">
        <v>200</v>
      </c>
      <c r="D19">
        <f t="shared" si="0"/>
        <v>2000</v>
      </c>
      <c r="E19">
        <v>137.721</v>
      </c>
      <c r="F19">
        <f t="shared" si="1"/>
        <v>-8.3692614770459084</v>
      </c>
      <c r="G19">
        <v>200</v>
      </c>
      <c r="H19">
        <f t="shared" si="2"/>
        <v>2000</v>
      </c>
      <c r="I19">
        <v>54.744</v>
      </c>
      <c r="J19">
        <f t="shared" si="3"/>
        <v>-55.958520044086534</v>
      </c>
    </row>
    <row r="20" spans="2:10" x14ac:dyDescent="0.3">
      <c r="C20">
        <v>220</v>
      </c>
      <c r="D20">
        <f t="shared" si="0"/>
        <v>2200</v>
      </c>
      <c r="E20">
        <v>144.74700000000001</v>
      </c>
      <c r="F20">
        <f t="shared" si="1"/>
        <v>-3.6946107784431081</v>
      </c>
      <c r="G20">
        <v>220</v>
      </c>
      <c r="H20">
        <f t="shared" si="2"/>
        <v>2200</v>
      </c>
      <c r="I20">
        <v>58.393999999999998</v>
      </c>
      <c r="J20">
        <f t="shared" si="3"/>
        <v>-53.02209958085615</v>
      </c>
    </row>
    <row r="21" spans="2:10" x14ac:dyDescent="0.3">
      <c r="C21">
        <v>240</v>
      </c>
      <c r="D21">
        <f t="shared" si="0"/>
        <v>2400</v>
      </c>
      <c r="E21">
        <v>137.721</v>
      </c>
      <c r="F21">
        <f t="shared" si="1"/>
        <v>-8.3692614770459084</v>
      </c>
      <c r="G21">
        <v>240</v>
      </c>
      <c r="H21">
        <f t="shared" si="2"/>
        <v>2400</v>
      </c>
      <c r="I21">
        <v>72.992000000000004</v>
      </c>
      <c r="J21">
        <f t="shared" si="3"/>
        <v>-41.278026725448704</v>
      </c>
    </row>
    <row r="22" spans="2:10" x14ac:dyDescent="0.3">
      <c r="C22">
        <v>260</v>
      </c>
      <c r="D22">
        <f t="shared" si="0"/>
        <v>2600</v>
      </c>
      <c r="E22">
        <v>106.404</v>
      </c>
      <c r="F22">
        <f t="shared" si="1"/>
        <v>-29.205588822355299</v>
      </c>
      <c r="G22">
        <v>260</v>
      </c>
      <c r="H22">
        <f t="shared" si="2"/>
        <v>2600</v>
      </c>
      <c r="I22">
        <v>80.290999999999997</v>
      </c>
      <c r="J22">
        <f t="shared" si="3"/>
        <v>-35.405990297744992</v>
      </c>
    </row>
    <row r="23" spans="2:10" x14ac:dyDescent="0.3">
      <c r="C23">
        <v>280</v>
      </c>
      <c r="D23">
        <f t="shared" si="0"/>
        <v>2800</v>
      </c>
      <c r="E23">
        <v>114.542</v>
      </c>
      <c r="F23">
        <f t="shared" si="1"/>
        <v>-23.791084497671335</v>
      </c>
      <c r="G23">
        <v>280</v>
      </c>
      <c r="H23">
        <f t="shared" ref="H23" si="4">G23*10</f>
        <v>2800</v>
      </c>
      <c r="I23">
        <v>76.641999999999996</v>
      </c>
      <c r="J23">
        <f t="shared" si="3"/>
        <v>-38.341606262218328</v>
      </c>
    </row>
    <row r="24" spans="2:10" x14ac:dyDescent="0.3">
      <c r="C24">
        <v>300</v>
      </c>
      <c r="D24">
        <f t="shared" si="0"/>
        <v>3000</v>
      </c>
      <c r="E24">
        <v>110.337</v>
      </c>
      <c r="F24">
        <f t="shared" si="1"/>
        <v>-26.58882235528942</v>
      </c>
    </row>
    <row r="25" spans="2:10" x14ac:dyDescent="0.3">
      <c r="C25">
        <v>320</v>
      </c>
      <c r="D25">
        <f t="shared" ref="D25:D27" si="5">C25*10</f>
        <v>3200</v>
      </c>
      <c r="E25">
        <v>98.606999999999999</v>
      </c>
      <c r="F25">
        <f t="shared" si="1"/>
        <v>-34.3932135728543</v>
      </c>
    </row>
    <row r="26" spans="2:10" x14ac:dyDescent="0.3">
      <c r="C26">
        <v>340</v>
      </c>
      <c r="D26">
        <f t="shared" si="5"/>
        <v>3400</v>
      </c>
      <c r="E26">
        <v>93.262</v>
      </c>
      <c r="F26">
        <f t="shared" si="1"/>
        <v>-37.949434464404533</v>
      </c>
    </row>
    <row r="27" spans="2:10" x14ac:dyDescent="0.3">
      <c r="C27">
        <v>360</v>
      </c>
      <c r="D27">
        <f t="shared" si="5"/>
        <v>3600</v>
      </c>
      <c r="E27">
        <v>106.404</v>
      </c>
      <c r="F27">
        <f t="shared" si="1"/>
        <v>-29.205588822355299</v>
      </c>
    </row>
    <row r="28" spans="2:10" x14ac:dyDescent="0.3">
      <c r="B28" t="s">
        <v>263</v>
      </c>
      <c r="C28">
        <v>1</v>
      </c>
      <c r="D28">
        <f>C28*10</f>
        <v>10</v>
      </c>
      <c r="E28">
        <v>121.319</v>
      </c>
      <c r="F28">
        <f>(E28/E$28-1)*100</f>
        <v>0</v>
      </c>
      <c r="G28">
        <v>220</v>
      </c>
      <c r="I28">
        <v>71.888999999999996</v>
      </c>
      <c r="J28">
        <f>(I28/I$28-1)*100</f>
        <v>0</v>
      </c>
    </row>
    <row r="29" spans="2:10" x14ac:dyDescent="0.3">
      <c r="C29">
        <v>10</v>
      </c>
      <c r="D29">
        <f t="shared" ref="D29:D49" si="6">C29*10</f>
        <v>100</v>
      </c>
      <c r="E29">
        <v>118.879</v>
      </c>
      <c r="F29">
        <f t="shared" ref="F29:F50" si="7">(E29/E$28-1)*100</f>
        <v>-2.0112266009446156</v>
      </c>
      <c r="G29">
        <v>230</v>
      </c>
      <c r="H29">
        <v>10</v>
      </c>
      <c r="I29">
        <v>75.239000000000004</v>
      </c>
      <c r="J29">
        <f t="shared" ref="J29:J43" si="8">(I29/I$28-1)*100</f>
        <v>4.6599618856848934</v>
      </c>
    </row>
    <row r="30" spans="2:10" x14ac:dyDescent="0.3">
      <c r="C30">
        <v>20</v>
      </c>
      <c r="D30">
        <f t="shared" si="6"/>
        <v>200</v>
      </c>
      <c r="E30">
        <v>111.178</v>
      </c>
      <c r="F30">
        <f t="shared" si="7"/>
        <v>-8.3589544918767906</v>
      </c>
      <c r="G30">
        <v>240</v>
      </c>
      <c r="H30">
        <v>100</v>
      </c>
      <c r="I30">
        <v>83.384</v>
      </c>
      <c r="J30">
        <f t="shared" si="8"/>
        <v>15.98992891819333</v>
      </c>
    </row>
    <row r="31" spans="2:10" x14ac:dyDescent="0.3">
      <c r="C31">
        <v>30</v>
      </c>
      <c r="D31">
        <f t="shared" si="6"/>
        <v>300</v>
      </c>
      <c r="E31">
        <v>124.087</v>
      </c>
      <c r="F31">
        <f t="shared" si="7"/>
        <v>2.2815882095961859</v>
      </c>
      <c r="G31">
        <v>250</v>
      </c>
      <c r="H31">
        <v>200</v>
      </c>
      <c r="I31">
        <v>93.546999999999997</v>
      </c>
      <c r="J31">
        <f t="shared" si="8"/>
        <v>30.127001349302397</v>
      </c>
    </row>
    <row r="32" spans="2:10" x14ac:dyDescent="0.3">
      <c r="C32">
        <v>40</v>
      </c>
      <c r="D32">
        <f t="shared" si="6"/>
        <v>400</v>
      </c>
      <c r="E32">
        <v>124.14</v>
      </c>
      <c r="F32">
        <f t="shared" si="7"/>
        <v>2.3252746890429332</v>
      </c>
      <c r="G32">
        <v>260</v>
      </c>
      <c r="H32">
        <v>300</v>
      </c>
      <c r="I32">
        <v>90.138999999999996</v>
      </c>
      <c r="J32">
        <f t="shared" si="8"/>
        <v>25.386359526492242</v>
      </c>
    </row>
    <row r="33" spans="3:10" x14ac:dyDescent="0.3">
      <c r="C33">
        <v>50</v>
      </c>
      <c r="D33">
        <f t="shared" si="6"/>
        <v>500</v>
      </c>
      <c r="E33">
        <v>130.572</v>
      </c>
      <c r="F33">
        <f t="shared" si="7"/>
        <v>7.6269998928444771</v>
      </c>
      <c r="G33">
        <v>270</v>
      </c>
      <c r="H33">
        <v>400</v>
      </c>
      <c r="I33">
        <v>86.75</v>
      </c>
      <c r="J33">
        <f t="shared" si="8"/>
        <v>20.672147338257595</v>
      </c>
    </row>
    <row r="34" spans="3:10" x14ac:dyDescent="0.3">
      <c r="C34">
        <v>60</v>
      </c>
      <c r="D34">
        <f t="shared" si="6"/>
        <v>600</v>
      </c>
      <c r="E34">
        <v>135.47900000000001</v>
      </c>
      <c r="F34">
        <f t="shared" si="7"/>
        <v>11.671708471055652</v>
      </c>
      <c r="G34">
        <v>280</v>
      </c>
      <c r="H34">
        <v>500</v>
      </c>
      <c r="I34">
        <v>80.042000000000002</v>
      </c>
      <c r="J34">
        <f t="shared" si="8"/>
        <v>11.341095299698157</v>
      </c>
    </row>
    <row r="35" spans="3:10" x14ac:dyDescent="0.3">
      <c r="C35">
        <v>80</v>
      </c>
      <c r="D35">
        <f t="shared" si="6"/>
        <v>800</v>
      </c>
      <c r="E35">
        <v>145.29900000000001</v>
      </c>
      <c r="F35">
        <f t="shared" si="7"/>
        <v>19.766071266660635</v>
      </c>
      <c r="G35">
        <v>300</v>
      </c>
      <c r="H35">
        <v>600</v>
      </c>
      <c r="I35">
        <v>121.319</v>
      </c>
      <c r="J35">
        <f t="shared" si="8"/>
        <v>68.758780898329391</v>
      </c>
    </row>
    <row r="36" spans="3:10" x14ac:dyDescent="0.3">
      <c r="C36">
        <v>100</v>
      </c>
      <c r="D36">
        <f t="shared" si="6"/>
        <v>1000</v>
      </c>
      <c r="E36">
        <v>150.30000000000001</v>
      </c>
      <c r="F36">
        <f t="shared" si="7"/>
        <v>23.888261525399979</v>
      </c>
      <c r="G36">
        <v>320</v>
      </c>
      <c r="H36">
        <v>800</v>
      </c>
      <c r="I36">
        <v>121.319</v>
      </c>
      <c r="J36">
        <f t="shared" si="8"/>
        <v>68.758780898329391</v>
      </c>
    </row>
    <row r="37" spans="3:10" x14ac:dyDescent="0.3">
      <c r="C37">
        <v>120</v>
      </c>
      <c r="D37">
        <f t="shared" si="6"/>
        <v>1200</v>
      </c>
      <c r="E37">
        <v>138.733</v>
      </c>
      <c r="F37">
        <f t="shared" si="7"/>
        <v>14.353893454446553</v>
      </c>
      <c r="G37">
        <v>340</v>
      </c>
      <c r="H37">
        <v>1000</v>
      </c>
      <c r="I37">
        <v>101.666</v>
      </c>
      <c r="J37">
        <f t="shared" si="8"/>
        <v>41.420801513444339</v>
      </c>
    </row>
    <row r="38" spans="3:10" x14ac:dyDescent="0.3">
      <c r="C38">
        <v>140</v>
      </c>
      <c r="D38">
        <f t="shared" si="6"/>
        <v>1400</v>
      </c>
      <c r="E38">
        <v>138.97300000000001</v>
      </c>
      <c r="F38">
        <f t="shared" si="7"/>
        <v>14.551719021752586</v>
      </c>
      <c r="G38">
        <v>360</v>
      </c>
      <c r="H38">
        <v>1200</v>
      </c>
      <c r="I38">
        <v>84.888000000000005</v>
      </c>
      <c r="J38">
        <f t="shared" si="8"/>
        <v>18.082043149856041</v>
      </c>
    </row>
    <row r="39" spans="3:10" x14ac:dyDescent="0.3">
      <c r="C39">
        <v>160</v>
      </c>
      <c r="D39">
        <f t="shared" si="6"/>
        <v>1600</v>
      </c>
      <c r="E39">
        <v>128.982</v>
      </c>
      <c r="F39">
        <f t="shared" si="7"/>
        <v>6.3164055094420357</v>
      </c>
      <c r="G39">
        <v>380</v>
      </c>
      <c r="H39">
        <v>1400</v>
      </c>
      <c r="I39">
        <v>81.608000000000004</v>
      </c>
      <c r="J39">
        <f t="shared" si="8"/>
        <v>13.519453602081001</v>
      </c>
    </row>
    <row r="40" spans="3:10" x14ac:dyDescent="0.3">
      <c r="C40">
        <v>180</v>
      </c>
      <c r="D40">
        <f t="shared" si="6"/>
        <v>1800</v>
      </c>
      <c r="E40">
        <v>125.687</v>
      </c>
      <c r="F40">
        <f t="shared" si="7"/>
        <v>3.6004253249697138</v>
      </c>
      <c r="G40">
        <v>400</v>
      </c>
      <c r="H40">
        <v>1600</v>
      </c>
      <c r="I40">
        <v>62.365000000000002</v>
      </c>
      <c r="J40">
        <f t="shared" si="8"/>
        <v>-13.248202089332162</v>
      </c>
    </row>
    <row r="41" spans="3:10" x14ac:dyDescent="0.3">
      <c r="C41">
        <v>200</v>
      </c>
      <c r="D41">
        <f t="shared" si="6"/>
        <v>2000</v>
      </c>
      <c r="E41">
        <v>122.41200000000001</v>
      </c>
      <c r="F41">
        <f t="shared" si="7"/>
        <v>0.90093060443954265</v>
      </c>
      <c r="G41">
        <v>420</v>
      </c>
      <c r="H41">
        <v>1800</v>
      </c>
      <c r="I41">
        <v>86.75</v>
      </c>
      <c r="J41">
        <f t="shared" si="8"/>
        <v>20.672147338257595</v>
      </c>
    </row>
    <row r="42" spans="3:10" x14ac:dyDescent="0.3">
      <c r="C42">
        <v>220</v>
      </c>
      <c r="D42">
        <f t="shared" si="6"/>
        <v>2200</v>
      </c>
      <c r="E42">
        <v>128.982</v>
      </c>
      <c r="F42">
        <f t="shared" si="7"/>
        <v>6.3164055094420357</v>
      </c>
      <c r="G42">
        <v>440</v>
      </c>
      <c r="H42">
        <v>2000</v>
      </c>
      <c r="I42">
        <v>88.873999999999995</v>
      </c>
      <c r="J42">
        <f t="shared" si="8"/>
        <v>23.626702277121669</v>
      </c>
    </row>
    <row r="43" spans="3:10" x14ac:dyDescent="0.3">
      <c r="C43">
        <v>240</v>
      </c>
      <c r="D43">
        <f t="shared" si="6"/>
        <v>2400</v>
      </c>
      <c r="E43">
        <v>135.47900000000001</v>
      </c>
      <c r="F43">
        <f t="shared" si="7"/>
        <v>11.671708471055652</v>
      </c>
      <c r="G43">
        <v>460</v>
      </c>
      <c r="H43">
        <v>2200</v>
      </c>
      <c r="I43">
        <v>83.384</v>
      </c>
      <c r="J43">
        <f t="shared" si="8"/>
        <v>15.98992891819333</v>
      </c>
    </row>
    <row r="44" spans="3:10" x14ac:dyDescent="0.3">
      <c r="C44">
        <v>260</v>
      </c>
      <c r="D44">
        <f t="shared" si="6"/>
        <v>2600</v>
      </c>
      <c r="E44">
        <v>140.40299999999999</v>
      </c>
      <c r="F44">
        <f t="shared" si="7"/>
        <v>15.730429693617642</v>
      </c>
      <c r="H44">
        <v>2400</v>
      </c>
    </row>
    <row r="45" spans="3:10" x14ac:dyDescent="0.3">
      <c r="C45">
        <v>280</v>
      </c>
      <c r="D45">
        <f t="shared" si="6"/>
        <v>2800</v>
      </c>
      <c r="E45">
        <v>134.19499999999999</v>
      </c>
      <c r="F45">
        <f t="shared" si="7"/>
        <v>10.613341685968392</v>
      </c>
    </row>
    <row r="46" spans="3:10" x14ac:dyDescent="0.3">
      <c r="C46">
        <v>300</v>
      </c>
      <c r="D46">
        <f t="shared" si="6"/>
        <v>3000</v>
      </c>
      <c r="E46">
        <v>143.63900000000001</v>
      </c>
      <c r="F46">
        <f t="shared" si="7"/>
        <v>18.39777775946061</v>
      </c>
    </row>
    <row r="47" spans="3:10" x14ac:dyDescent="0.3">
      <c r="C47">
        <v>320</v>
      </c>
      <c r="D47">
        <f t="shared" si="6"/>
        <v>3200</v>
      </c>
      <c r="E47">
        <v>162.11000000000001</v>
      </c>
      <c r="F47">
        <f t="shared" si="7"/>
        <v>33.622927983250776</v>
      </c>
    </row>
    <row r="48" spans="3:10" x14ac:dyDescent="0.3">
      <c r="C48">
        <v>340</v>
      </c>
      <c r="D48">
        <f t="shared" si="6"/>
        <v>3400</v>
      </c>
      <c r="E48">
        <v>148.56200000000001</v>
      </c>
      <c r="F48">
        <f t="shared" si="7"/>
        <v>22.455674708825502</v>
      </c>
    </row>
    <row r="49" spans="2:10" x14ac:dyDescent="0.3">
      <c r="C49">
        <v>360</v>
      </c>
      <c r="D49">
        <f t="shared" si="6"/>
        <v>3600</v>
      </c>
      <c r="E49">
        <v>138.97300000000001</v>
      </c>
      <c r="F49">
        <f t="shared" si="7"/>
        <v>14.551719021752586</v>
      </c>
    </row>
    <row r="50" spans="2:10" x14ac:dyDescent="0.3">
      <c r="C50">
        <v>380</v>
      </c>
      <c r="D50">
        <f t="shared" ref="D50" si="9">C50*10</f>
        <v>3800</v>
      </c>
      <c r="E50">
        <v>166.00700000000001</v>
      </c>
      <c r="F50">
        <f t="shared" si="7"/>
        <v>36.835120632382392</v>
      </c>
    </row>
    <row r="51" spans="2:10" x14ac:dyDescent="0.3">
      <c r="B51" t="s">
        <v>264</v>
      </c>
      <c r="C51">
        <v>1</v>
      </c>
      <c r="D51">
        <f>C51*10</f>
        <v>10</v>
      </c>
      <c r="E51">
        <v>164.88</v>
      </c>
      <c r="F51">
        <f>(E51/E$51-1)*100</f>
        <v>0</v>
      </c>
      <c r="G51">
        <v>1</v>
      </c>
      <c r="H51">
        <f>G51*10</f>
        <v>10</v>
      </c>
      <c r="I51">
        <v>165.68600000000001</v>
      </c>
      <c r="J51">
        <f>(I51/I$51-1)*100</f>
        <v>0</v>
      </c>
    </row>
    <row r="52" spans="2:10" x14ac:dyDescent="0.3">
      <c r="C52">
        <v>10</v>
      </c>
      <c r="D52">
        <f t="shared" ref="D52:D72" si="10">C52*10</f>
        <v>100</v>
      </c>
      <c r="E52">
        <v>157.10300000000001</v>
      </c>
      <c r="F52">
        <f t="shared" ref="F52:F71" si="11">(E52/E$51-1)*100</f>
        <v>-4.7167637069383765</v>
      </c>
      <c r="G52">
        <v>10</v>
      </c>
      <c r="H52">
        <f t="shared" ref="H52:H69" si="12">G52*10</f>
        <v>100</v>
      </c>
      <c r="I52">
        <v>215.358</v>
      </c>
      <c r="J52">
        <f t="shared" ref="J52:J70" si="13">(I52/I$51-1)*100</f>
        <v>29.979599966201121</v>
      </c>
    </row>
    <row r="53" spans="2:10" x14ac:dyDescent="0.3">
      <c r="C53">
        <v>20</v>
      </c>
      <c r="D53">
        <f t="shared" si="10"/>
        <v>200</v>
      </c>
      <c r="E53">
        <v>181.19900000000001</v>
      </c>
      <c r="F53">
        <f t="shared" si="11"/>
        <v>9.8975012130034123</v>
      </c>
      <c r="G53">
        <v>20</v>
      </c>
      <c r="H53">
        <f t="shared" si="12"/>
        <v>200</v>
      </c>
      <c r="I53">
        <v>226.27600000000001</v>
      </c>
      <c r="J53">
        <f t="shared" si="13"/>
        <v>36.569173014014453</v>
      </c>
    </row>
    <row r="54" spans="2:10" x14ac:dyDescent="0.3">
      <c r="C54">
        <v>30</v>
      </c>
      <c r="D54">
        <f t="shared" si="10"/>
        <v>300</v>
      </c>
      <c r="E54">
        <v>179.76</v>
      </c>
      <c r="F54">
        <f t="shared" si="11"/>
        <v>9.0247452692867611</v>
      </c>
      <c r="G54">
        <v>30</v>
      </c>
      <c r="H54">
        <f t="shared" si="12"/>
        <v>300</v>
      </c>
      <c r="I54">
        <v>215.327</v>
      </c>
      <c r="J54">
        <f t="shared" si="13"/>
        <v>29.96088987603056</v>
      </c>
    </row>
    <row r="55" spans="2:10" x14ac:dyDescent="0.3">
      <c r="C55">
        <v>40</v>
      </c>
      <c r="D55">
        <f t="shared" si="10"/>
        <v>400</v>
      </c>
      <c r="E55">
        <v>176.54499999999999</v>
      </c>
      <c r="F55">
        <f t="shared" si="11"/>
        <v>7.0748423095584601</v>
      </c>
      <c r="G55">
        <v>40</v>
      </c>
      <c r="H55">
        <f t="shared" si="12"/>
        <v>400</v>
      </c>
      <c r="I55">
        <v>200.762</v>
      </c>
      <c r="J55">
        <f t="shared" si="13"/>
        <v>21.170165252344788</v>
      </c>
    </row>
    <row r="56" spans="2:10" x14ac:dyDescent="0.3">
      <c r="C56">
        <v>50</v>
      </c>
      <c r="D56">
        <f t="shared" si="10"/>
        <v>500</v>
      </c>
      <c r="E56">
        <v>172.5</v>
      </c>
      <c r="F56">
        <f t="shared" si="11"/>
        <v>4.6215429403202446</v>
      </c>
      <c r="G56">
        <v>50</v>
      </c>
      <c r="H56">
        <f t="shared" si="12"/>
        <v>500</v>
      </c>
      <c r="I56">
        <v>197.113</v>
      </c>
      <c r="J56">
        <f t="shared" si="13"/>
        <v>18.967806573880708</v>
      </c>
    </row>
    <row r="57" spans="2:10" x14ac:dyDescent="0.3">
      <c r="C57">
        <v>60</v>
      </c>
      <c r="D57">
        <f t="shared" si="10"/>
        <v>600</v>
      </c>
      <c r="E57">
        <v>171.065</v>
      </c>
      <c r="F57">
        <f t="shared" si="11"/>
        <v>3.7512130033964031</v>
      </c>
      <c r="G57">
        <v>60</v>
      </c>
      <c r="H57">
        <f t="shared" si="12"/>
        <v>600</v>
      </c>
      <c r="I57">
        <v>193.464</v>
      </c>
      <c r="J57">
        <f t="shared" si="13"/>
        <v>16.765447895416628</v>
      </c>
    </row>
    <row r="58" spans="2:10" x14ac:dyDescent="0.3">
      <c r="C58">
        <v>80</v>
      </c>
      <c r="D58">
        <f t="shared" si="10"/>
        <v>800</v>
      </c>
      <c r="E58">
        <v>152.45599999999999</v>
      </c>
      <c r="F58">
        <f t="shared" si="11"/>
        <v>-7.5351770984958826</v>
      </c>
      <c r="G58">
        <v>80</v>
      </c>
      <c r="H58">
        <f t="shared" si="12"/>
        <v>800</v>
      </c>
      <c r="I58">
        <v>197.113</v>
      </c>
      <c r="J58">
        <f t="shared" si="13"/>
        <v>18.967806573880708</v>
      </c>
    </row>
    <row r="59" spans="2:10" x14ac:dyDescent="0.3">
      <c r="C59">
        <v>100</v>
      </c>
      <c r="D59">
        <f t="shared" si="10"/>
        <v>1000</v>
      </c>
      <c r="E59">
        <v>156.04</v>
      </c>
      <c r="F59">
        <f t="shared" si="11"/>
        <v>-5.3614750121300343</v>
      </c>
      <c r="G59">
        <v>100</v>
      </c>
      <c r="H59">
        <f t="shared" si="12"/>
        <v>1000</v>
      </c>
      <c r="I59">
        <v>171.53200000000001</v>
      </c>
      <c r="J59">
        <f t="shared" si="13"/>
        <v>3.5283608753908124</v>
      </c>
    </row>
    <row r="60" spans="2:10" x14ac:dyDescent="0.3">
      <c r="C60">
        <v>120</v>
      </c>
      <c r="D60">
        <f t="shared" si="10"/>
        <v>1200</v>
      </c>
      <c r="E60">
        <v>146.71299999999999</v>
      </c>
      <c r="F60">
        <f t="shared" si="11"/>
        <v>-11.018316351285783</v>
      </c>
      <c r="G60">
        <v>120</v>
      </c>
      <c r="H60">
        <f t="shared" si="12"/>
        <v>1200</v>
      </c>
      <c r="I60">
        <v>164.39500000000001</v>
      </c>
      <c r="J60">
        <f t="shared" si="13"/>
        <v>-0.77918472290959828</v>
      </c>
    </row>
    <row r="61" spans="2:10" x14ac:dyDescent="0.3">
      <c r="C61">
        <v>140</v>
      </c>
      <c r="D61">
        <f t="shared" si="10"/>
        <v>1400</v>
      </c>
      <c r="E61">
        <v>143.5</v>
      </c>
      <c r="F61">
        <f t="shared" si="11"/>
        <v>-12.967006307617657</v>
      </c>
      <c r="G61">
        <v>140</v>
      </c>
      <c r="H61">
        <f t="shared" si="12"/>
        <v>1400</v>
      </c>
      <c r="I61">
        <v>168.239</v>
      </c>
      <c r="J61">
        <f t="shared" si="13"/>
        <v>1.5408664582402753</v>
      </c>
    </row>
    <row r="62" spans="2:10" x14ac:dyDescent="0.3">
      <c r="C62">
        <v>160</v>
      </c>
      <c r="D62">
        <f t="shared" si="10"/>
        <v>1600</v>
      </c>
      <c r="E62">
        <v>124.14</v>
      </c>
      <c r="F62">
        <f t="shared" si="11"/>
        <v>-24.708879184861722</v>
      </c>
      <c r="G62">
        <v>160</v>
      </c>
      <c r="H62">
        <f t="shared" si="12"/>
        <v>1600</v>
      </c>
      <c r="I62">
        <v>175.21899999999999</v>
      </c>
      <c r="J62">
        <f t="shared" si="13"/>
        <v>5.7536545030962172</v>
      </c>
    </row>
    <row r="63" spans="2:10" x14ac:dyDescent="0.3">
      <c r="C63">
        <v>180</v>
      </c>
      <c r="D63">
        <f t="shared" si="10"/>
        <v>1800</v>
      </c>
      <c r="E63">
        <v>127.736</v>
      </c>
      <c r="F63">
        <f t="shared" si="11"/>
        <v>-22.527899078117418</v>
      </c>
      <c r="G63">
        <v>180</v>
      </c>
      <c r="H63">
        <f t="shared" si="12"/>
        <v>1800</v>
      </c>
      <c r="I63">
        <v>164.59700000000001</v>
      </c>
      <c r="J63">
        <f t="shared" si="13"/>
        <v>-0.65726736115302442</v>
      </c>
    </row>
    <row r="64" spans="2:10" x14ac:dyDescent="0.3">
      <c r="C64">
        <v>200</v>
      </c>
      <c r="D64">
        <f t="shared" si="10"/>
        <v>2000</v>
      </c>
      <c r="E64">
        <v>135.233</v>
      </c>
      <c r="F64">
        <f t="shared" si="11"/>
        <v>-17.980955846676359</v>
      </c>
      <c r="G64">
        <v>200</v>
      </c>
      <c r="H64">
        <f t="shared" si="12"/>
        <v>2000</v>
      </c>
      <c r="I64">
        <v>157.315</v>
      </c>
      <c r="J64">
        <f t="shared" si="13"/>
        <v>-5.0523278973479968</v>
      </c>
    </row>
    <row r="65" spans="3:10" x14ac:dyDescent="0.3">
      <c r="C65">
        <v>220</v>
      </c>
      <c r="D65">
        <f t="shared" si="10"/>
        <v>2200</v>
      </c>
      <c r="E65">
        <v>132.19499999999999</v>
      </c>
      <c r="F65">
        <f t="shared" si="11"/>
        <v>-19.823508005822422</v>
      </c>
      <c r="G65">
        <v>220</v>
      </c>
      <c r="H65">
        <f t="shared" si="12"/>
        <v>2200</v>
      </c>
      <c r="I65">
        <v>161.245</v>
      </c>
      <c r="J65">
        <f t="shared" si="13"/>
        <v>-2.6803713047571898</v>
      </c>
    </row>
    <row r="66" spans="3:10" x14ac:dyDescent="0.3">
      <c r="C66">
        <v>240</v>
      </c>
      <c r="D66">
        <f t="shared" si="10"/>
        <v>2400</v>
      </c>
      <c r="E66">
        <v>131.84100000000001</v>
      </c>
      <c r="F66">
        <f t="shared" si="11"/>
        <v>-20.038209606986889</v>
      </c>
      <c r="G66">
        <v>240</v>
      </c>
      <c r="H66">
        <f t="shared" si="12"/>
        <v>2400</v>
      </c>
      <c r="I66">
        <v>169.304</v>
      </c>
      <c r="J66">
        <f t="shared" si="13"/>
        <v>2.1836485882935186</v>
      </c>
    </row>
    <row r="67" spans="3:10" x14ac:dyDescent="0.3">
      <c r="C67">
        <v>260</v>
      </c>
      <c r="D67">
        <f t="shared" si="10"/>
        <v>2600</v>
      </c>
      <c r="E67">
        <v>138.685</v>
      </c>
      <c r="F67">
        <f t="shared" si="11"/>
        <v>-15.887311984473552</v>
      </c>
      <c r="G67">
        <v>260</v>
      </c>
      <c r="H67">
        <f t="shared" si="12"/>
        <v>2600</v>
      </c>
      <c r="I67">
        <v>157.315</v>
      </c>
      <c r="J67">
        <f t="shared" si="13"/>
        <v>-5.0523278973479968</v>
      </c>
    </row>
    <row r="68" spans="3:10" x14ac:dyDescent="0.3">
      <c r="C68">
        <v>280</v>
      </c>
      <c r="D68">
        <f t="shared" si="10"/>
        <v>2800</v>
      </c>
      <c r="E68">
        <v>135.233</v>
      </c>
      <c r="F68">
        <f t="shared" si="11"/>
        <v>-17.980955846676359</v>
      </c>
      <c r="G68">
        <v>280</v>
      </c>
      <c r="H68">
        <f t="shared" si="12"/>
        <v>2800</v>
      </c>
      <c r="I68">
        <v>169.304</v>
      </c>
      <c r="J68">
        <f t="shared" si="13"/>
        <v>2.1836485882935186</v>
      </c>
    </row>
    <row r="69" spans="3:10" x14ac:dyDescent="0.3">
      <c r="C69">
        <v>300</v>
      </c>
      <c r="D69">
        <f t="shared" si="10"/>
        <v>3000</v>
      </c>
      <c r="E69">
        <v>138.685</v>
      </c>
      <c r="F69">
        <f t="shared" si="11"/>
        <v>-15.887311984473552</v>
      </c>
      <c r="G69">
        <v>300</v>
      </c>
      <c r="H69">
        <f t="shared" si="12"/>
        <v>3000</v>
      </c>
      <c r="I69">
        <v>158.45400000000001</v>
      </c>
      <c r="J69">
        <f t="shared" si="13"/>
        <v>-4.3648829714037385</v>
      </c>
    </row>
    <row r="70" spans="3:10" x14ac:dyDescent="0.3">
      <c r="C70">
        <v>320</v>
      </c>
      <c r="D70">
        <f t="shared" si="10"/>
        <v>3200</v>
      </c>
      <c r="E70">
        <v>142.38200000000001</v>
      </c>
      <c r="F70">
        <f t="shared" si="11"/>
        <v>-13.645075206210578</v>
      </c>
      <c r="G70">
        <v>320</v>
      </c>
      <c r="H70">
        <f t="shared" ref="H70" si="14">G70*10</f>
        <v>3200</v>
      </c>
      <c r="I70">
        <v>162.06899999999999</v>
      </c>
      <c r="J70">
        <f t="shared" si="13"/>
        <v>-2.1830450369977106</v>
      </c>
    </row>
    <row r="71" spans="3:10" x14ac:dyDescent="0.3">
      <c r="C71">
        <v>340</v>
      </c>
      <c r="D71">
        <f t="shared" si="10"/>
        <v>3400</v>
      </c>
      <c r="E71">
        <v>127.736</v>
      </c>
      <c r="F71">
        <f t="shared" si="11"/>
        <v>-22.527899078117418</v>
      </c>
    </row>
    <row r="72" spans="3:10" x14ac:dyDescent="0.3">
      <c r="C72">
        <v>360</v>
      </c>
      <c r="D72">
        <f t="shared" si="10"/>
        <v>3600</v>
      </c>
    </row>
  </sheetData>
  <mergeCells count="3">
    <mergeCell ref="C3:F3"/>
    <mergeCell ref="G3:J3"/>
    <mergeCell ref="E5:F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P28"/>
  <sheetViews>
    <sheetView topLeftCell="D1" workbookViewId="0">
      <selection activeCell="L6" sqref="L6:L21"/>
    </sheetView>
  </sheetViews>
  <sheetFormatPr defaultColWidth="10.8203125" defaultRowHeight="12.4" x14ac:dyDescent="0.3"/>
  <sheetData>
    <row r="3" spans="2:16" x14ac:dyDescent="0.3">
      <c r="L3" t="str">
        <f>'No-osculum raw data'!B28</f>
        <v>2C</v>
      </c>
    </row>
    <row r="6" spans="2:16" x14ac:dyDescent="0.3">
      <c r="C6" t="str">
        <f>'No-osculum raw data'!B6</f>
        <v>2B</v>
      </c>
      <c r="D6" t="str">
        <f>'No-osculum raw data'!B28</f>
        <v>2C</v>
      </c>
      <c r="E6" t="str">
        <f>'No-osculum raw data'!B51</f>
        <v>2D</v>
      </c>
      <c r="F6" s="35" t="s">
        <v>39</v>
      </c>
      <c r="G6" t="s">
        <v>40</v>
      </c>
      <c r="H6" t="s">
        <v>41</v>
      </c>
      <c r="K6" t="str">
        <f>'No-osculum raw data'!B6</f>
        <v>2B</v>
      </c>
      <c r="L6">
        <f>'No-osculum raw data'!J28</f>
        <v>0</v>
      </c>
      <c r="M6" t="str">
        <f>'No-osculum raw data'!B51</f>
        <v>2D</v>
      </c>
      <c r="N6" s="35" t="s">
        <v>39</v>
      </c>
      <c r="O6" t="s">
        <v>40</v>
      </c>
      <c r="P6" t="s">
        <v>41</v>
      </c>
    </row>
    <row r="7" spans="2:16" x14ac:dyDescent="0.3">
      <c r="B7">
        <v>10</v>
      </c>
      <c r="C7">
        <f>'No-osculum raw data'!F6</f>
        <v>0</v>
      </c>
      <c r="D7">
        <f>'No-osculum raw data'!F28</f>
        <v>0</v>
      </c>
      <c r="E7">
        <f>'No-osculum raw data'!F51</f>
        <v>0</v>
      </c>
      <c r="F7" s="35">
        <f>AVERAGE(C7:E7)</f>
        <v>0</v>
      </c>
      <c r="G7">
        <f>STDEV(C7:E7)</f>
        <v>0</v>
      </c>
      <c r="H7">
        <f>G7/SQRT(3)</f>
        <v>0</v>
      </c>
      <c r="J7">
        <v>10</v>
      </c>
      <c r="K7">
        <f>'No-osculum raw data'!J6</f>
        <v>0</v>
      </c>
      <c r="L7">
        <f>'No-osculum raw data'!J29</f>
        <v>4.6599618856848934</v>
      </c>
      <c r="M7">
        <f>'No-osculum raw data'!J51</f>
        <v>0</v>
      </c>
      <c r="N7" s="35">
        <f>AVERAGE(K7:M7)</f>
        <v>1.5533206285616312</v>
      </c>
      <c r="O7">
        <f>STDEV(K7:M7)</f>
        <v>2.6904302491135694</v>
      </c>
      <c r="P7">
        <f t="shared" ref="P7:P25" si="0">O7/SQRT(3)</f>
        <v>1.5533206285616312</v>
      </c>
    </row>
    <row r="8" spans="2:16" x14ac:dyDescent="0.3">
      <c r="B8">
        <v>100</v>
      </c>
      <c r="C8">
        <f>'No-osculum raw data'!F7</f>
        <v>-2.1151031270791765</v>
      </c>
      <c r="D8">
        <f>'No-osculum raw data'!F29</f>
        <v>-2.0112266009446156</v>
      </c>
      <c r="E8">
        <f>'No-osculum raw data'!F52</f>
        <v>-4.7167637069383765</v>
      </c>
      <c r="F8" s="35">
        <f t="shared" ref="F8:F28" si="1">AVERAGE(C8:E8)</f>
        <v>-2.9476978116540562</v>
      </c>
      <c r="G8">
        <f t="shared" ref="G8:G28" si="2">STDEV(C8:E8)</f>
        <v>1.532936133556787</v>
      </c>
      <c r="H8">
        <f t="shared" ref="H8:H28" si="3">G8/SQRT(3)</f>
        <v>0.8850410893595152</v>
      </c>
      <c r="J8">
        <v>100</v>
      </c>
      <c r="K8">
        <f>'No-osculum raw data'!J7</f>
        <v>5.6998736936951344</v>
      </c>
      <c r="L8">
        <f>'No-osculum raw data'!J30</f>
        <v>15.98992891819333</v>
      </c>
      <c r="M8">
        <f>'No-osculum raw data'!J52</f>
        <v>29.979599966201121</v>
      </c>
      <c r="N8" s="35">
        <f>AVERAGE(K8:M8)</f>
        <v>17.223134192696531</v>
      </c>
      <c r="O8">
        <f>STDEV(K8:M8)</f>
        <v>12.186749911430496</v>
      </c>
      <c r="P8">
        <f t="shared" si="0"/>
        <v>7.0360233419110454</v>
      </c>
    </row>
    <row r="9" spans="2:16" x14ac:dyDescent="0.3">
      <c r="B9">
        <v>200</v>
      </c>
      <c r="C9">
        <f>'No-osculum raw data'!F8</f>
        <v>2.4464404524284777</v>
      </c>
      <c r="D9">
        <f>'No-osculum raw data'!F30</f>
        <v>-8.3589544918767906</v>
      </c>
      <c r="E9">
        <f>'No-osculum raw data'!F53</f>
        <v>9.8975012130034123</v>
      </c>
      <c r="F9" s="35">
        <f t="shared" si="1"/>
        <v>1.3283290578516997</v>
      </c>
      <c r="G9">
        <f t="shared" si="2"/>
        <v>9.1794429865910185</v>
      </c>
      <c r="H9">
        <f t="shared" si="3"/>
        <v>5.2997538793191472</v>
      </c>
      <c r="J9">
        <v>200</v>
      </c>
      <c r="K9">
        <f>'No-osculum raw data'!J8</f>
        <v>17.443946549102595</v>
      </c>
      <c r="L9">
        <f>'No-osculum raw data'!J31</f>
        <v>30.127001349302397</v>
      </c>
      <c r="M9">
        <f>'No-osculum raw data'!J53</f>
        <v>36.569173014014453</v>
      </c>
      <c r="N9" s="35">
        <f t="shared" ref="N9:N25" si="4">AVERAGE(K9:M9)</f>
        <v>28.046706970806483</v>
      </c>
      <c r="O9">
        <f t="shared" ref="O9:O25" si="5">STDEV(K9:M9)</f>
        <v>9.7308422225130311</v>
      </c>
      <c r="P9">
        <f t="shared" si="0"/>
        <v>5.6181043766096748</v>
      </c>
    </row>
    <row r="10" spans="2:16" x14ac:dyDescent="0.3">
      <c r="B10">
        <v>300</v>
      </c>
      <c r="C10">
        <f>'No-osculum raw data'!F9</f>
        <v>1.2015968063872062</v>
      </c>
      <c r="D10">
        <f>'No-osculum raw data'!F31</f>
        <v>2.2815882095961859</v>
      </c>
      <c r="E10">
        <f>'No-osculum raw data'!F54</f>
        <v>9.0247452692867611</v>
      </c>
      <c r="F10" s="35">
        <f t="shared" si="1"/>
        <v>4.1693100950900508</v>
      </c>
      <c r="G10">
        <f t="shared" si="2"/>
        <v>4.2394614523393548</v>
      </c>
      <c r="H10">
        <f t="shared" si="3"/>
        <v>2.4476542107271686</v>
      </c>
      <c r="J10">
        <v>300</v>
      </c>
      <c r="K10">
        <f>'No-osculum raw data'!J9</f>
        <v>102.67656736470343</v>
      </c>
      <c r="L10">
        <f>'No-osculum raw data'!J32</f>
        <v>25.386359526492242</v>
      </c>
      <c r="M10">
        <f>'No-osculum raw data'!J54</f>
        <v>29.96088987603056</v>
      </c>
      <c r="N10" s="35">
        <f t="shared" si="4"/>
        <v>52.674605589075412</v>
      </c>
      <c r="O10">
        <f t="shared" si="5"/>
        <v>43.363333797555683</v>
      </c>
      <c r="P10">
        <f t="shared" si="0"/>
        <v>25.035832440978371</v>
      </c>
    </row>
    <row r="11" spans="2:16" x14ac:dyDescent="0.3">
      <c r="B11">
        <v>400</v>
      </c>
      <c r="C11">
        <f>'No-osculum raw data'!F10</f>
        <v>0.38256819693944788</v>
      </c>
      <c r="D11">
        <f>'No-osculum raw data'!F32</f>
        <v>2.3252746890429332</v>
      </c>
      <c r="E11">
        <f>'No-osculum raw data'!F55</f>
        <v>7.0748423095584601</v>
      </c>
      <c r="F11" s="35">
        <f t="shared" si="1"/>
        <v>3.2608950651802804</v>
      </c>
      <c r="G11">
        <f t="shared" si="2"/>
        <v>3.4428436380106189</v>
      </c>
      <c r="H11">
        <f t="shared" si="3"/>
        <v>1.9877267011832214</v>
      </c>
      <c r="J11">
        <v>400</v>
      </c>
      <c r="K11">
        <f>'No-osculum raw data'!J10</f>
        <v>105.52771095968656</v>
      </c>
      <c r="L11">
        <f>'No-osculum raw data'!J33</f>
        <v>20.672147338257595</v>
      </c>
      <c r="M11">
        <f>'No-osculum raw data'!J55</f>
        <v>21.170165252344788</v>
      </c>
      <c r="N11" s="35">
        <f t="shared" si="4"/>
        <v>49.123341183429652</v>
      </c>
      <c r="O11">
        <f t="shared" si="5"/>
        <v>48.848251789119644</v>
      </c>
      <c r="P11">
        <f t="shared" si="0"/>
        <v>28.202551319890848</v>
      </c>
    </row>
    <row r="12" spans="2:16" x14ac:dyDescent="0.3">
      <c r="B12">
        <v>500</v>
      </c>
      <c r="C12">
        <f>'No-osculum raw data'!F11</f>
        <v>8.7285429141716655</v>
      </c>
      <c r="D12">
        <f>'No-osculum raw data'!F33</f>
        <v>7.6269998928444771</v>
      </c>
      <c r="E12">
        <f>'No-osculum raw data'!F56</f>
        <v>4.6215429403202446</v>
      </c>
      <c r="F12" s="35">
        <f t="shared" si="1"/>
        <v>6.9923619157787966</v>
      </c>
      <c r="G12">
        <f t="shared" si="2"/>
        <v>2.1257789672857306</v>
      </c>
      <c r="H12">
        <f t="shared" si="3"/>
        <v>1.2273190590000613</v>
      </c>
      <c r="J12">
        <v>500</v>
      </c>
      <c r="K12">
        <f>'No-osculum raw data'!J11</f>
        <v>102.5912904964562</v>
      </c>
      <c r="L12">
        <f>'No-osculum raw data'!J34</f>
        <v>11.341095299698157</v>
      </c>
      <c r="M12">
        <f>'No-osculum raw data'!J56</f>
        <v>18.967806573880708</v>
      </c>
      <c r="N12" s="35">
        <f t="shared" si="4"/>
        <v>44.300064123345017</v>
      </c>
      <c r="O12">
        <f t="shared" si="5"/>
        <v>50.625507259442884</v>
      </c>
      <c r="P12">
        <f t="shared" si="0"/>
        <v>29.228650244100702</v>
      </c>
    </row>
    <row r="13" spans="2:16" x14ac:dyDescent="0.3">
      <c r="B13">
        <v>600</v>
      </c>
      <c r="C13">
        <f>'No-osculum raw data'!F12</f>
        <v>-2.2661343978709336</v>
      </c>
      <c r="D13">
        <f>'No-osculum raw data'!F34</f>
        <v>11.671708471055652</v>
      </c>
      <c r="E13">
        <f>'No-osculum raw data'!F57</f>
        <v>3.7512130033964031</v>
      </c>
      <c r="F13" s="35">
        <f t="shared" si="1"/>
        <v>4.3855956921937072</v>
      </c>
      <c r="G13">
        <f t="shared" si="2"/>
        <v>6.990543398521047</v>
      </c>
      <c r="H13">
        <f t="shared" si="3"/>
        <v>4.0359921129178877</v>
      </c>
      <c r="J13">
        <v>600</v>
      </c>
      <c r="K13">
        <f>'No-osculum raw data'!J12</f>
        <v>102.61301196289652</v>
      </c>
      <c r="L13">
        <f>'No-osculum raw data'!J35</f>
        <v>68.758780898329391</v>
      </c>
      <c r="M13">
        <f>'No-osculum raw data'!J57</f>
        <v>16.765447895416628</v>
      </c>
      <c r="N13" s="35">
        <f t="shared" si="4"/>
        <v>62.712413585547516</v>
      </c>
      <c r="O13">
        <f t="shared" si="5"/>
        <v>43.241993274371914</v>
      </c>
      <c r="P13">
        <f t="shared" si="0"/>
        <v>24.965776457254613</v>
      </c>
    </row>
    <row r="14" spans="2:16" x14ac:dyDescent="0.3">
      <c r="B14">
        <v>800</v>
      </c>
      <c r="C14">
        <f>'No-osculum raw data'!F13</f>
        <v>3.3060545575515521</v>
      </c>
      <c r="D14">
        <f>'No-osculum raw data'!F35</f>
        <v>19.766071266660635</v>
      </c>
      <c r="E14">
        <f>'No-osculum raw data'!F58</f>
        <v>-7.5351770984958826</v>
      </c>
      <c r="F14" s="35">
        <f t="shared" si="1"/>
        <v>5.1789829085721015</v>
      </c>
      <c r="G14">
        <f t="shared" si="2"/>
        <v>13.746651811624268</v>
      </c>
      <c r="H14">
        <f t="shared" si="3"/>
        <v>7.9366331238973284</v>
      </c>
      <c r="J14">
        <v>800</v>
      </c>
      <c r="K14">
        <f>'No-osculum raw data'!J13</f>
        <v>93.805359570719446</v>
      </c>
      <c r="L14">
        <f>'No-osculum raw data'!J36</f>
        <v>68.758780898329391</v>
      </c>
      <c r="M14">
        <f>'No-osculum raw data'!J58</f>
        <v>18.967806573880708</v>
      </c>
      <c r="N14" s="35">
        <f t="shared" si="4"/>
        <v>60.510649014309841</v>
      </c>
      <c r="O14">
        <f t="shared" si="5"/>
        <v>38.094469340322846</v>
      </c>
      <c r="P14">
        <f t="shared" si="0"/>
        <v>21.993852128271342</v>
      </c>
    </row>
    <row r="15" spans="2:16" x14ac:dyDescent="0.3">
      <c r="B15">
        <v>1000</v>
      </c>
      <c r="C15">
        <f>'No-osculum raw data'!F14</f>
        <v>7.8576180971390519</v>
      </c>
      <c r="D15">
        <f>'No-osculum raw data'!F36</f>
        <v>23.888261525399979</v>
      </c>
      <c r="E15">
        <f>'No-osculum raw data'!F59</f>
        <v>-5.3614750121300343</v>
      </c>
      <c r="F15" s="35">
        <f t="shared" si="1"/>
        <v>8.7948015368029999</v>
      </c>
      <c r="G15">
        <f t="shared" si="2"/>
        <v>14.64737199904525</v>
      </c>
      <c r="H15">
        <f t="shared" si="3"/>
        <v>8.4566641665693627</v>
      </c>
      <c r="J15">
        <v>1000</v>
      </c>
      <c r="K15">
        <f>'No-osculum raw data'!J14</f>
        <v>79.102340286884257</v>
      </c>
      <c r="L15">
        <f>'No-osculum raw data'!J37</f>
        <v>41.420801513444339</v>
      </c>
      <c r="M15">
        <f>'No-osculum raw data'!J59</f>
        <v>3.5283608753908124</v>
      </c>
      <c r="N15" s="35">
        <f t="shared" si="4"/>
        <v>41.350500891906471</v>
      </c>
      <c r="O15">
        <f t="shared" si="5"/>
        <v>37.787038752133647</v>
      </c>
      <c r="P15">
        <f t="shared" si="0"/>
        <v>21.816356995423181</v>
      </c>
    </row>
    <row r="16" spans="2:16" x14ac:dyDescent="0.3">
      <c r="B16">
        <v>1200</v>
      </c>
      <c r="C16">
        <f>'No-osculum raw data'!F15</f>
        <v>0</v>
      </c>
      <c r="D16">
        <f>'No-osculum raw data'!F37</f>
        <v>14.353893454446553</v>
      </c>
      <c r="E16">
        <f>'No-osculum raw data'!F60</f>
        <v>-11.018316351285783</v>
      </c>
      <c r="F16" s="35">
        <f t="shared" si="1"/>
        <v>1.1118590343869232</v>
      </c>
      <c r="G16">
        <f t="shared" si="2"/>
        <v>12.722595273401803</v>
      </c>
      <c r="H16">
        <f t="shared" si="3"/>
        <v>7.3453938058891914</v>
      </c>
      <c r="J16">
        <v>1200</v>
      </c>
      <c r="K16">
        <f>'No-osculum raw data'!J15</f>
        <v>73.230303859180523</v>
      </c>
      <c r="L16">
        <f>'No-osculum raw data'!J38</f>
        <v>18.082043149856041</v>
      </c>
      <c r="M16">
        <f>'No-osculum raw data'!J60</f>
        <v>-0.77918472290959828</v>
      </c>
      <c r="N16" s="35">
        <f t="shared" si="4"/>
        <v>30.177720762042316</v>
      </c>
      <c r="O16">
        <f t="shared" si="5"/>
        <v>38.458811249427491</v>
      </c>
      <c r="P16">
        <f t="shared" si="0"/>
        <v>22.204205027569969</v>
      </c>
    </row>
    <row r="17" spans="2:16" x14ac:dyDescent="0.3">
      <c r="B17">
        <v>1400</v>
      </c>
      <c r="C17">
        <f>'No-osculum raw data'!F16</f>
        <v>11.222222222222221</v>
      </c>
      <c r="D17">
        <f>'No-osculum raw data'!F38</f>
        <v>14.551719021752586</v>
      </c>
      <c r="E17">
        <f>'No-osculum raw data'!F61</f>
        <v>-12.967006307617657</v>
      </c>
      <c r="F17" s="35">
        <f t="shared" si="1"/>
        <v>4.2689783121190503</v>
      </c>
      <c r="G17">
        <f t="shared" si="2"/>
        <v>15.019346243873965</v>
      </c>
      <c r="H17">
        <f t="shared" si="3"/>
        <v>8.6714235969528293</v>
      </c>
      <c r="J17">
        <v>1400</v>
      </c>
      <c r="K17">
        <f>'No-osculum raw data'!J16</f>
        <v>58.658417872744373</v>
      </c>
      <c r="L17">
        <f>'No-osculum raw data'!J39</f>
        <v>13.519453602081001</v>
      </c>
      <c r="M17">
        <f>'No-osculum raw data'!J61</f>
        <v>1.5408664582402753</v>
      </c>
      <c r="N17" s="35">
        <f t="shared" si="4"/>
        <v>24.572912644355213</v>
      </c>
      <c r="O17">
        <f t="shared" si="5"/>
        <v>30.120389896157636</v>
      </c>
      <c r="P17">
        <f t="shared" si="0"/>
        <v>17.390015214643096</v>
      </c>
    </row>
    <row r="18" spans="2:16" x14ac:dyDescent="0.3">
      <c r="B18">
        <v>1600</v>
      </c>
      <c r="C18">
        <f>'No-osculum raw data'!F17</f>
        <v>-2.9620758483033915</v>
      </c>
      <c r="D18">
        <f>'No-osculum raw data'!F39</f>
        <v>6.3164055094420357</v>
      </c>
      <c r="E18">
        <f>'No-osculum raw data'!F62</f>
        <v>-24.708879184861722</v>
      </c>
      <c r="F18" s="35">
        <f t="shared" si="1"/>
        <v>-7.1181831745743596</v>
      </c>
      <c r="G18">
        <f t="shared" si="2"/>
        <v>15.924728998361704</v>
      </c>
      <c r="H18">
        <f t="shared" si="3"/>
        <v>9.1941465739759707</v>
      </c>
      <c r="J18">
        <v>1600</v>
      </c>
      <c r="K18">
        <f>'No-osculum raw data'!J17</f>
        <v>23.316787475563338</v>
      </c>
      <c r="L18">
        <f>'No-osculum raw data'!J40</f>
        <v>-13.248202089332162</v>
      </c>
      <c r="M18">
        <f>'No-osculum raw data'!J62</f>
        <v>5.7536545030962172</v>
      </c>
      <c r="N18" s="35">
        <f t="shared" si="4"/>
        <v>5.2740799631091306</v>
      </c>
      <c r="O18">
        <f t="shared" si="5"/>
        <v>18.287211632033522</v>
      </c>
      <c r="P18">
        <f t="shared" si="0"/>
        <v>10.558126558482209</v>
      </c>
    </row>
    <row r="19" spans="2:16" x14ac:dyDescent="0.3">
      <c r="B19">
        <v>1800</v>
      </c>
      <c r="C19">
        <f>'No-osculum raw data'!F18</f>
        <v>-9.6327345309381247</v>
      </c>
      <c r="D19">
        <f>'No-osculum raw data'!F40</f>
        <v>3.6004253249697138</v>
      </c>
      <c r="E19">
        <f>'No-osculum raw data'!F63</f>
        <v>-22.527899078117418</v>
      </c>
      <c r="F19" s="35">
        <f t="shared" si="1"/>
        <v>-9.5200694280286093</v>
      </c>
      <c r="G19">
        <f t="shared" si="2"/>
        <v>13.064526554655544</v>
      </c>
      <c r="H19">
        <f t="shared" si="3"/>
        <v>7.5428079231653928</v>
      </c>
      <c r="J19">
        <v>1800</v>
      </c>
      <c r="K19">
        <f>'No-osculum raw data'!J18</f>
        <v>-8.791562417036058</v>
      </c>
      <c r="L19">
        <f>'No-osculum raw data'!J41</f>
        <v>20.672147338257595</v>
      </c>
      <c r="M19">
        <f>'No-osculum raw data'!J63</f>
        <v>-0.65726736115302442</v>
      </c>
      <c r="N19" s="35">
        <f t="shared" si="4"/>
        <v>3.7411058533561707</v>
      </c>
      <c r="O19">
        <f t="shared" si="5"/>
        <v>15.216333767916323</v>
      </c>
      <c r="P19">
        <f t="shared" si="0"/>
        <v>8.785154396985682</v>
      </c>
    </row>
    <row r="20" spans="2:16" x14ac:dyDescent="0.3">
      <c r="B20">
        <v>2000</v>
      </c>
      <c r="C20">
        <f>'No-osculum raw data'!F19</f>
        <v>-8.3692614770459084</v>
      </c>
      <c r="D20">
        <f>'No-osculum raw data'!F41</f>
        <v>0.90093060443954265</v>
      </c>
      <c r="E20">
        <f>'No-osculum raw data'!F64</f>
        <v>-17.980955846676359</v>
      </c>
      <c r="F20" s="35">
        <f t="shared" si="1"/>
        <v>-8.483095573094241</v>
      </c>
      <c r="G20">
        <f t="shared" si="2"/>
        <v>9.4414579191603618</v>
      </c>
      <c r="H20">
        <f t="shared" si="3"/>
        <v>5.4510282711697595</v>
      </c>
      <c r="J20">
        <v>2000</v>
      </c>
      <c r="K20">
        <f>'No-osculum raw data'!J19</f>
        <v>-55.958520044086534</v>
      </c>
      <c r="L20">
        <f>'No-osculum raw data'!J42</f>
        <v>23.626702277121669</v>
      </c>
      <c r="M20">
        <f>'No-osculum raw data'!J64</f>
        <v>-5.0523278973479968</v>
      </c>
      <c r="N20" s="35">
        <f t="shared" si="4"/>
        <v>-12.461381888104285</v>
      </c>
      <c r="O20">
        <f t="shared" si="5"/>
        <v>40.306605708710954</v>
      </c>
      <c r="P20">
        <f t="shared" si="0"/>
        <v>23.271029656044377</v>
      </c>
    </row>
    <row r="21" spans="2:16" x14ac:dyDescent="0.3">
      <c r="B21">
        <v>2200</v>
      </c>
      <c r="C21">
        <f>'No-osculum raw data'!F20</f>
        <v>-3.6946107784431081</v>
      </c>
      <c r="D21">
        <f>'No-osculum raw data'!F42</f>
        <v>6.3164055094420357</v>
      </c>
      <c r="E21">
        <f>'No-osculum raw data'!F65</f>
        <v>-19.823508005822422</v>
      </c>
      <c r="F21" s="35">
        <f t="shared" si="1"/>
        <v>-5.7339044249411648</v>
      </c>
      <c r="G21">
        <f t="shared" si="2"/>
        <v>13.188737944885473</v>
      </c>
      <c r="H21">
        <f t="shared" si="3"/>
        <v>7.6145214027510599</v>
      </c>
      <c r="J21">
        <v>2200</v>
      </c>
      <c r="K21">
        <f>'No-osculum raw data'!J20</f>
        <v>-53.02209958085615</v>
      </c>
      <c r="L21">
        <f>'No-osculum raw data'!J43</f>
        <v>15.98992891819333</v>
      </c>
      <c r="M21">
        <f>'No-osculum raw data'!J65</f>
        <v>-2.6803713047571898</v>
      </c>
      <c r="N21" s="35">
        <f t="shared" si="4"/>
        <v>-13.237513989140004</v>
      </c>
      <c r="O21">
        <f t="shared" si="5"/>
        <v>35.696708050354133</v>
      </c>
      <c r="P21">
        <f t="shared" si="0"/>
        <v>20.609504002055441</v>
      </c>
    </row>
    <row r="22" spans="2:16" x14ac:dyDescent="0.3">
      <c r="B22">
        <v>2400</v>
      </c>
      <c r="C22">
        <f>'No-osculum raw data'!F21</f>
        <v>-8.3692614770459084</v>
      </c>
      <c r="D22">
        <f>'No-osculum raw data'!F43</f>
        <v>11.671708471055652</v>
      </c>
      <c r="E22">
        <f>'No-osculum raw data'!F66</f>
        <v>-20.038209606986889</v>
      </c>
      <c r="F22" s="35">
        <f t="shared" si="1"/>
        <v>-5.5785875376590495</v>
      </c>
      <c r="G22">
        <f t="shared" si="2"/>
        <v>16.038099073955802</v>
      </c>
      <c r="H22">
        <f t="shared" si="3"/>
        <v>9.2596008176382707</v>
      </c>
      <c r="J22">
        <v>2400</v>
      </c>
      <c r="K22">
        <f>'No-osculum raw data'!J21</f>
        <v>-41.278026725448704</v>
      </c>
      <c r="M22">
        <f>'No-osculum raw data'!J66</f>
        <v>2.1836485882935186</v>
      </c>
      <c r="N22" s="35">
        <f t="shared" si="4"/>
        <v>-19.547189068577595</v>
      </c>
      <c r="O22">
        <f t="shared" si="5"/>
        <v>30.732045336075096</v>
      </c>
      <c r="P22">
        <f t="shared" si="0"/>
        <v>17.743154647530741</v>
      </c>
    </row>
    <row r="23" spans="2:16" x14ac:dyDescent="0.3">
      <c r="B23">
        <v>2600</v>
      </c>
      <c r="C23">
        <f>'No-osculum raw data'!F22</f>
        <v>-29.205588822355299</v>
      </c>
      <c r="D23">
        <f>'No-osculum raw data'!F44</f>
        <v>15.730429693617642</v>
      </c>
      <c r="E23">
        <f>'No-osculum raw data'!F67</f>
        <v>-15.887311984473552</v>
      </c>
      <c r="F23" s="35">
        <f t="shared" si="1"/>
        <v>-9.7874903710704029</v>
      </c>
      <c r="G23">
        <f t="shared" si="2"/>
        <v>23.080669570085504</v>
      </c>
      <c r="H23">
        <f t="shared" si="3"/>
        <v>13.32563078936567</v>
      </c>
      <c r="J23">
        <v>2600</v>
      </c>
      <c r="K23">
        <f>'No-osculum raw data'!J22</f>
        <v>-35.405990297744992</v>
      </c>
      <c r="M23">
        <f>'No-osculum raw data'!J67</f>
        <v>-5.0523278973479968</v>
      </c>
      <c r="N23" s="35">
        <f t="shared" si="4"/>
        <v>-20.229159097546493</v>
      </c>
      <c r="O23">
        <f t="shared" si="5"/>
        <v>21.463280517167856</v>
      </c>
      <c r="P23">
        <f t="shared" si="0"/>
        <v>12.391830784279312</v>
      </c>
    </row>
    <row r="24" spans="2:16" x14ac:dyDescent="0.3">
      <c r="B24">
        <v>2800</v>
      </c>
      <c r="C24">
        <f>'No-osculum raw data'!F23</f>
        <v>-23.791084497671335</v>
      </c>
      <c r="D24">
        <f>'No-osculum raw data'!F45</f>
        <v>10.613341685968392</v>
      </c>
      <c r="E24">
        <f>'No-osculum raw data'!F68</f>
        <v>-17.980955846676359</v>
      </c>
      <c r="F24" s="35">
        <f t="shared" si="1"/>
        <v>-10.386232886126434</v>
      </c>
      <c r="G24">
        <f t="shared" si="2"/>
        <v>18.416731466034001</v>
      </c>
      <c r="H24">
        <f t="shared" si="3"/>
        <v>10.632904869507783</v>
      </c>
      <c r="J24">
        <v>2800</v>
      </c>
      <c r="K24">
        <f>'No-osculum raw data'!J23</f>
        <v>-38.341606262218328</v>
      </c>
      <c r="M24">
        <f>'No-osculum raw data'!J68</f>
        <v>2.1836485882935186</v>
      </c>
      <c r="N24" s="35">
        <f t="shared" si="4"/>
        <v>-18.078978836962406</v>
      </c>
      <c r="O24">
        <f t="shared" si="5"/>
        <v>28.655682514109955</v>
      </c>
      <c r="P24">
        <f t="shared" si="0"/>
        <v>16.544366013333835</v>
      </c>
    </row>
    <row r="25" spans="2:16" x14ac:dyDescent="0.3">
      <c r="B25">
        <v>3000</v>
      </c>
      <c r="C25">
        <f>'No-osculum raw data'!F24</f>
        <v>-26.58882235528942</v>
      </c>
      <c r="D25">
        <f>'No-osculum raw data'!F46</f>
        <v>18.39777775946061</v>
      </c>
      <c r="E25">
        <f>'No-osculum raw data'!F69</f>
        <v>-15.887311984473552</v>
      </c>
      <c r="F25" s="35">
        <f t="shared" si="1"/>
        <v>-8.0261188601007873</v>
      </c>
      <c r="G25">
        <f t="shared" si="2"/>
        <v>23.501006690674362</v>
      </c>
      <c r="H25">
        <f t="shared" si="3"/>
        <v>13.568312539088041</v>
      </c>
      <c r="J25">
        <v>3000</v>
      </c>
      <c r="M25">
        <f>'No-osculum raw data'!J69</f>
        <v>-4.3648829714037385</v>
      </c>
      <c r="N25" s="35">
        <f t="shared" si="4"/>
        <v>-4.3648829714037385</v>
      </c>
      <c r="O25" t="e">
        <f t="shared" si="5"/>
        <v>#DIV/0!</v>
      </c>
      <c r="P25" t="e">
        <f t="shared" si="0"/>
        <v>#DIV/0!</v>
      </c>
    </row>
    <row r="26" spans="2:16" x14ac:dyDescent="0.3">
      <c r="B26">
        <v>3200</v>
      </c>
      <c r="C26">
        <f>'No-osculum raw data'!F25</f>
        <v>-34.3932135728543</v>
      </c>
      <c r="D26">
        <f>'No-osculum raw data'!F47</f>
        <v>33.622927983250776</v>
      </c>
      <c r="E26">
        <f>'No-osculum raw data'!F70</f>
        <v>-13.645075206210578</v>
      </c>
      <c r="F26" s="35">
        <f t="shared" si="1"/>
        <v>-4.8051202652713672</v>
      </c>
      <c r="G26">
        <f t="shared" si="2"/>
        <v>34.859109004152806</v>
      </c>
      <c r="H26">
        <f t="shared" si="3"/>
        <v>20.12591596725813</v>
      </c>
    </row>
    <row r="27" spans="2:16" x14ac:dyDescent="0.3">
      <c r="B27">
        <v>3400</v>
      </c>
      <c r="C27">
        <f>'No-osculum raw data'!F26</f>
        <v>-37.949434464404533</v>
      </c>
      <c r="D27">
        <f>'No-osculum raw data'!F48</f>
        <v>22.455674708825502</v>
      </c>
      <c r="E27">
        <f>'No-osculum raw data'!F71</f>
        <v>-22.527899078117418</v>
      </c>
      <c r="F27" s="35">
        <f t="shared" si="1"/>
        <v>-12.673886277898816</v>
      </c>
      <c r="G27">
        <f t="shared" si="2"/>
        <v>31.385035920922785</v>
      </c>
      <c r="H27">
        <f t="shared" si="3"/>
        <v>18.120158937470844</v>
      </c>
    </row>
    <row r="28" spans="2:16" x14ac:dyDescent="0.3">
      <c r="B28">
        <v>3600</v>
      </c>
      <c r="C28">
        <f>'No-osculum raw data'!F27</f>
        <v>-29.205588822355299</v>
      </c>
      <c r="D28">
        <f>'No-osculum raw data'!F49</f>
        <v>14.551719021752586</v>
      </c>
      <c r="F28" s="35">
        <f t="shared" si="1"/>
        <v>-7.3269349003013566</v>
      </c>
      <c r="G28">
        <f t="shared" si="2"/>
        <v>30.941089103035996</v>
      </c>
      <c r="H28">
        <f t="shared" si="3"/>
        <v>17.863846122658028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topLeftCell="A10" workbookViewId="0">
      <selection activeCell="F1" sqref="F1"/>
    </sheetView>
  </sheetViews>
  <sheetFormatPr defaultColWidth="11" defaultRowHeight="12.4" x14ac:dyDescent="0.3"/>
  <cols>
    <col min="7" max="7" width="11.41015625" customWidth="1"/>
  </cols>
  <sheetData>
    <row r="1" spans="1:21" x14ac:dyDescent="0.3">
      <c r="A1" s="10" t="s">
        <v>193</v>
      </c>
    </row>
    <row r="2" spans="1:21" x14ac:dyDescent="0.3">
      <c r="A2" s="10" t="s">
        <v>192</v>
      </c>
    </row>
    <row r="4" spans="1:21" ht="12.75" thickBot="1" x14ac:dyDescent="0.35"/>
    <row r="5" spans="1:21" ht="12.75" thickBot="1" x14ac:dyDescent="0.35">
      <c r="A5" s="40" t="s">
        <v>122</v>
      </c>
      <c r="B5" s="41"/>
      <c r="C5" s="41"/>
      <c r="D5" s="41"/>
      <c r="E5" s="42"/>
      <c r="F5" s="42"/>
      <c r="G5" s="43"/>
      <c r="H5" s="40" t="s">
        <v>49</v>
      </c>
      <c r="I5" s="41"/>
      <c r="J5" s="41"/>
      <c r="K5" s="41"/>
      <c r="L5" s="42"/>
      <c r="M5" s="42"/>
      <c r="N5" s="43"/>
      <c r="O5" s="40" t="s">
        <v>144</v>
      </c>
      <c r="P5" s="41"/>
      <c r="Q5" s="41"/>
      <c r="R5" s="41"/>
      <c r="S5" s="42"/>
      <c r="T5" s="42"/>
      <c r="U5" s="43"/>
    </row>
    <row r="6" spans="1:21" x14ac:dyDescent="0.3">
      <c r="A6" s="17" t="s">
        <v>191</v>
      </c>
      <c r="B6" s="18">
        <v>1</v>
      </c>
      <c r="C6" s="18">
        <v>2</v>
      </c>
      <c r="D6" s="18">
        <v>3</v>
      </c>
      <c r="E6" s="19" t="s">
        <v>145</v>
      </c>
      <c r="F6" s="19" t="s">
        <v>146</v>
      </c>
      <c r="G6" s="20" t="s">
        <v>147</v>
      </c>
      <c r="H6" s="17" t="s">
        <v>191</v>
      </c>
      <c r="I6" s="18">
        <v>1</v>
      </c>
      <c r="J6" s="18">
        <v>2</v>
      </c>
      <c r="K6" s="18">
        <v>3</v>
      </c>
      <c r="L6" s="19" t="s">
        <v>145</v>
      </c>
      <c r="M6" s="19" t="s">
        <v>146</v>
      </c>
      <c r="N6" s="20" t="s">
        <v>147</v>
      </c>
      <c r="O6" s="17" t="s">
        <v>191</v>
      </c>
      <c r="P6" s="18">
        <v>1</v>
      </c>
      <c r="Q6" s="18">
        <v>2</v>
      </c>
      <c r="R6" s="18">
        <v>3</v>
      </c>
      <c r="S6" s="18" t="s">
        <v>145</v>
      </c>
      <c r="T6" s="18" t="s">
        <v>146</v>
      </c>
      <c r="U6" s="21" t="s">
        <v>147</v>
      </c>
    </row>
    <row r="7" spans="1:21" x14ac:dyDescent="0.3">
      <c r="A7" s="11" t="s">
        <v>148</v>
      </c>
      <c r="B7" s="1">
        <v>76.467949450783166</v>
      </c>
      <c r="C7" s="1">
        <v>117.34723789732047</v>
      </c>
      <c r="D7" s="1">
        <v>96.977150337212308</v>
      </c>
      <c r="E7" s="1">
        <f>AVERAGE(B7:D7)</f>
        <v>96.930779228438652</v>
      </c>
      <c r="F7" s="1">
        <f>STDEV(B7:D7)</f>
        <v>20.439683673765582</v>
      </c>
      <c r="G7" s="12">
        <f>F7/SQRT(3)</f>
        <v>11.800856871199359</v>
      </c>
      <c r="H7" s="11" t="s">
        <v>149</v>
      </c>
      <c r="I7" s="1">
        <v>56.972997556033292</v>
      </c>
      <c r="J7" s="1">
        <v>39.419758944796079</v>
      </c>
      <c r="K7" s="1">
        <v>89.31642509252859</v>
      </c>
      <c r="L7" s="1">
        <f>AVERAGE(I7:K7)</f>
        <v>61.903060531119316</v>
      </c>
      <c r="M7" s="1">
        <f>STDEV(I7:K7)</f>
        <v>25.311034429045073</v>
      </c>
      <c r="N7" s="12">
        <f>M7/SQRT(3)</f>
        <v>14.613332541077058</v>
      </c>
      <c r="O7" s="11" t="s">
        <v>150</v>
      </c>
      <c r="P7" s="1">
        <v>22.307055958983636</v>
      </c>
      <c r="Q7" s="1">
        <v>114.51736776140029</v>
      </c>
      <c r="R7" s="1">
        <v>114.88711205434416</v>
      </c>
      <c r="S7" s="1">
        <f>AVERAGE(P7:R7)</f>
        <v>83.903845258242697</v>
      </c>
      <c r="T7" s="1">
        <f>STDEV(P7:R7)</f>
        <v>53.34470467341184</v>
      </c>
      <c r="U7" s="12">
        <f>T7/SQRT(3)</f>
        <v>30.798579603035414</v>
      </c>
    </row>
    <row r="8" spans="1:21" x14ac:dyDescent="0.3">
      <c r="A8" s="11" t="s">
        <v>151</v>
      </c>
      <c r="B8" s="1">
        <v>90.26526923447642</v>
      </c>
      <c r="C8" s="1">
        <v>114.39307612562301</v>
      </c>
      <c r="D8" s="1">
        <v>81.107709654076231</v>
      </c>
      <c r="E8" s="1">
        <f t="shared" ref="E8:E15" si="0">AVERAGE(B8:D8)</f>
        <v>95.255351671391892</v>
      </c>
      <c r="F8" s="1">
        <f t="shared" ref="F8:F15" si="1">STDEV(B8:D8)</f>
        <v>17.194609542868442</v>
      </c>
      <c r="G8" s="12">
        <f t="shared" ref="G8:G14" si="2">F8/SQRT(3)</f>
        <v>9.927312448185603</v>
      </c>
      <c r="H8" s="11" t="s">
        <v>152</v>
      </c>
      <c r="I8" s="1">
        <v>148.80336800000001</v>
      </c>
      <c r="J8" s="1">
        <v>73.400024884435197</v>
      </c>
      <c r="K8" s="1">
        <v>107.03831915769904</v>
      </c>
      <c r="L8" s="1">
        <f t="shared" ref="L8:L14" si="3">AVERAGE(I8:K8)</f>
        <v>109.74723734737807</v>
      </c>
      <c r="M8" s="1">
        <f t="shared" ref="M8:M14" si="4">STDEV(I8:K8)</f>
        <v>37.774590885536782</v>
      </c>
      <c r="N8" s="12">
        <f t="shared" ref="N8:N14" si="5">M8/SQRT(3)</f>
        <v>21.809170216292646</v>
      </c>
      <c r="O8" s="11" t="s">
        <v>153</v>
      </c>
      <c r="P8" s="1">
        <v>67.092795162731591</v>
      </c>
      <c r="Q8" s="1">
        <v>118.41800170281589</v>
      </c>
      <c r="R8" s="1">
        <v>95.989198776434321</v>
      </c>
      <c r="S8" s="1">
        <f t="shared" ref="S8:S14" si="6">AVERAGE(P8:R8)</f>
        <v>93.833331880660594</v>
      </c>
      <c r="T8" s="1">
        <f t="shared" ref="T8:T14" si="7">STDEV(P8:R8)</f>
        <v>25.73043000320434</v>
      </c>
      <c r="U8" s="12">
        <f t="shared" ref="U8:U14" si="8">T8/SQRT(3)</f>
        <v>14.855470688714849</v>
      </c>
    </row>
    <row r="9" spans="1:21" x14ac:dyDescent="0.3">
      <c r="A9" s="11" t="s">
        <v>154</v>
      </c>
      <c r="B9" s="1">
        <v>227.56266210438872</v>
      </c>
      <c r="C9" s="1">
        <v>118.08254948103053</v>
      </c>
      <c r="D9" s="1">
        <v>118.7547837584455</v>
      </c>
      <c r="E9" s="1">
        <f t="shared" si="0"/>
        <v>154.79999844795492</v>
      </c>
      <c r="F9" s="1">
        <f t="shared" si="1"/>
        <v>63.015211588277758</v>
      </c>
      <c r="G9" s="12">
        <f t="shared" si="2"/>
        <v>36.381849373533392</v>
      </c>
      <c r="H9" s="11" t="s">
        <v>135</v>
      </c>
      <c r="I9" s="1">
        <v>123.60678905578099</v>
      </c>
      <c r="J9" s="1">
        <v>89.159321108406786</v>
      </c>
      <c r="K9" s="1">
        <v>91.379978243739117</v>
      </c>
      <c r="L9" s="1">
        <f t="shared" si="3"/>
        <v>101.38202946930896</v>
      </c>
      <c r="M9" s="1">
        <f t="shared" si="4"/>
        <v>19.279205988202392</v>
      </c>
      <c r="N9" s="12">
        <f t="shared" si="5"/>
        <v>11.130854767050897</v>
      </c>
      <c r="O9" s="11" t="s">
        <v>155</v>
      </c>
      <c r="P9" s="1">
        <v>85.755083516155636</v>
      </c>
      <c r="Q9" s="1">
        <v>80.842690942536294</v>
      </c>
      <c r="R9" s="1">
        <v>68.927756471476926</v>
      </c>
      <c r="S9" s="1">
        <f t="shared" si="6"/>
        <v>78.50851031005628</v>
      </c>
      <c r="T9" s="1">
        <f t="shared" si="7"/>
        <v>8.6530938562994599</v>
      </c>
      <c r="U9" s="12">
        <f t="shared" si="8"/>
        <v>4.9958660672575901</v>
      </c>
    </row>
    <row r="10" spans="1:21" x14ac:dyDescent="0.3">
      <c r="A10" s="11" t="s">
        <v>156</v>
      </c>
      <c r="B10" s="1">
        <v>65.893535487037667</v>
      </c>
      <c r="C10" s="1">
        <v>228.34608809974682</v>
      </c>
      <c r="D10" s="1">
        <v>289.25213748094956</v>
      </c>
      <c r="E10" s="1">
        <f t="shared" si="0"/>
        <v>194.49725368924467</v>
      </c>
      <c r="F10" s="1">
        <f t="shared" si="1"/>
        <v>115.46243529555785</v>
      </c>
      <c r="G10" s="12">
        <f t="shared" si="2"/>
        <v>66.662268099180082</v>
      </c>
      <c r="H10" s="11" t="s">
        <v>134</v>
      </c>
      <c r="I10" s="1">
        <v>29.531942598303473</v>
      </c>
      <c r="J10" s="1">
        <v>33.701562544384835</v>
      </c>
      <c r="K10" s="1">
        <v>95.453956540677126</v>
      </c>
      <c r="L10" s="1">
        <f t="shared" si="3"/>
        <v>52.895820561121809</v>
      </c>
      <c r="M10" s="1">
        <f t="shared" si="4"/>
        <v>36.915344183204226</v>
      </c>
      <c r="N10" s="12">
        <f t="shared" si="5"/>
        <v>21.313083901400645</v>
      </c>
      <c r="O10" s="11" t="s">
        <v>157</v>
      </c>
      <c r="P10" s="1">
        <v>80.02268277659914</v>
      </c>
      <c r="Q10" s="1">
        <v>65.310581583415058</v>
      </c>
      <c r="R10" s="1">
        <v>63.602571203974875</v>
      </c>
      <c r="S10" s="1">
        <f t="shared" si="6"/>
        <v>69.645278521329701</v>
      </c>
      <c r="T10" s="1">
        <f t="shared" si="7"/>
        <v>9.0275807485743886</v>
      </c>
      <c r="U10" s="12">
        <f t="shared" si="8"/>
        <v>5.2120761753205072</v>
      </c>
    </row>
    <row r="11" spans="1:21" x14ac:dyDescent="0.3">
      <c r="A11" s="11" t="s">
        <v>97</v>
      </c>
      <c r="B11" s="1">
        <v>136.1444336528948</v>
      </c>
      <c r="C11" s="1">
        <v>74.483360679152156</v>
      </c>
      <c r="D11" s="1">
        <v>170.82768386901449</v>
      </c>
      <c r="E11" s="1">
        <f t="shared" si="0"/>
        <v>127.15182606702048</v>
      </c>
      <c r="F11" s="1">
        <f t="shared" si="1"/>
        <v>48.79761670536076</v>
      </c>
      <c r="G11" s="12">
        <f t="shared" si="2"/>
        <v>28.173317140652216</v>
      </c>
      <c r="H11" s="11" t="s">
        <v>158</v>
      </c>
      <c r="I11" s="1">
        <v>59.674252885137015</v>
      </c>
      <c r="J11" s="1">
        <v>57.648151985746487</v>
      </c>
      <c r="K11" s="1">
        <v>89.060693795902779</v>
      </c>
      <c r="L11" s="1">
        <f t="shared" si="3"/>
        <v>68.794366222262099</v>
      </c>
      <c r="M11" s="1">
        <f t="shared" si="4"/>
        <v>17.58036678244251</v>
      </c>
      <c r="N11" s="12">
        <f t="shared" si="5"/>
        <v>10.15002949429554</v>
      </c>
      <c r="O11" s="11" t="s">
        <v>96</v>
      </c>
      <c r="P11" s="1">
        <v>39.885317243425035</v>
      </c>
      <c r="Q11" s="1">
        <v>56.797621415182384</v>
      </c>
      <c r="R11" s="1">
        <v>65.170370022338801</v>
      </c>
      <c r="S11" s="1">
        <f t="shared" si="6"/>
        <v>53.951102893648738</v>
      </c>
      <c r="T11" s="1">
        <f t="shared" si="7"/>
        <v>12.880623986367633</v>
      </c>
      <c r="U11" s="12">
        <f t="shared" si="8"/>
        <v>7.4366317258597041</v>
      </c>
    </row>
    <row r="12" spans="1:21" x14ac:dyDescent="0.3">
      <c r="A12" s="11" t="s">
        <v>159</v>
      </c>
      <c r="B12" s="1">
        <v>102.93760996346313</v>
      </c>
      <c r="C12" s="1">
        <v>200.00000723854973</v>
      </c>
      <c r="D12" s="1">
        <v>106.83445039822827</v>
      </c>
      <c r="E12" s="1">
        <f t="shared" si="0"/>
        <v>136.59068920008039</v>
      </c>
      <c r="F12" s="1">
        <f t="shared" si="1"/>
        <v>54.948635578340962</v>
      </c>
      <c r="G12" s="12">
        <f t="shared" si="2"/>
        <v>31.724609542757804</v>
      </c>
      <c r="H12" s="11" t="s">
        <v>160</v>
      </c>
      <c r="I12" s="1">
        <v>98.31016415408746</v>
      </c>
      <c r="J12" s="1">
        <v>58.658171234124353</v>
      </c>
      <c r="K12" s="1">
        <v>50.130147183432896</v>
      </c>
      <c r="L12" s="1">
        <f t="shared" si="3"/>
        <v>69.032827523881565</v>
      </c>
      <c r="M12" s="1">
        <f t="shared" si="4"/>
        <v>25.710963199987088</v>
      </c>
      <c r="N12" s="12">
        <f t="shared" si="5"/>
        <v>14.844231524637108</v>
      </c>
      <c r="O12" s="11" t="s">
        <v>161</v>
      </c>
      <c r="P12" s="1">
        <v>47.528653575534044</v>
      </c>
      <c r="Q12" s="1">
        <v>99.654879589699519</v>
      </c>
      <c r="R12" s="1">
        <v>96.438887902273621</v>
      </c>
      <c r="S12" s="1">
        <f t="shared" si="6"/>
        <v>81.207473689169063</v>
      </c>
      <c r="T12" s="1">
        <f t="shared" si="7"/>
        <v>29.211005525629155</v>
      </c>
      <c r="U12" s="12">
        <f t="shared" si="8"/>
        <v>16.864981903521638</v>
      </c>
    </row>
    <row r="13" spans="1:21" x14ac:dyDescent="0.3">
      <c r="A13" s="11" t="s">
        <v>162</v>
      </c>
      <c r="B13" s="1">
        <v>172.12874625767483</v>
      </c>
      <c r="C13" s="1">
        <v>107.07084815699446</v>
      </c>
      <c r="D13" s="1">
        <v>142.67033317045184</v>
      </c>
      <c r="E13" s="1">
        <f t="shared" si="0"/>
        <v>140.62330919504038</v>
      </c>
      <c r="F13" s="1">
        <f t="shared" si="1"/>
        <v>32.577219904199374</v>
      </c>
      <c r="G13" s="12">
        <f t="shared" si="2"/>
        <v>18.808466681139144</v>
      </c>
      <c r="H13" s="11" t="s">
        <v>136</v>
      </c>
      <c r="I13" s="1">
        <v>132.9115444894145</v>
      </c>
      <c r="J13" s="1">
        <v>97.169310812779841</v>
      </c>
      <c r="K13" s="1">
        <v>51.568377868677914</v>
      </c>
      <c r="L13" s="1">
        <f t="shared" si="3"/>
        <v>93.883077723624069</v>
      </c>
      <c r="M13" s="1">
        <f t="shared" si="4"/>
        <v>40.771033650245215</v>
      </c>
      <c r="N13" s="12">
        <f t="shared" si="5"/>
        <v>23.539167253108367</v>
      </c>
      <c r="O13" s="11" t="s">
        <v>141</v>
      </c>
      <c r="P13" s="1">
        <v>15.153265830105056</v>
      </c>
      <c r="Q13" s="1">
        <v>0</v>
      </c>
      <c r="R13" s="1">
        <v>9.5031983169619139</v>
      </c>
      <c r="S13" s="1">
        <f t="shared" si="6"/>
        <v>8.2188213823556566</v>
      </c>
      <c r="T13" s="1">
        <f t="shared" si="7"/>
        <v>7.6578446322753759</v>
      </c>
      <c r="U13" s="12">
        <f t="shared" si="8"/>
        <v>4.4212586598565196</v>
      </c>
    </row>
    <row r="14" spans="1:21" ht="12.75" thickBot="1" x14ac:dyDescent="0.35">
      <c r="A14" s="11" t="s">
        <v>163</v>
      </c>
      <c r="B14" s="1">
        <v>215.03969423289871</v>
      </c>
      <c r="C14" s="1">
        <v>92.922092416583197</v>
      </c>
      <c r="D14" s="1">
        <v>94.639711023866454</v>
      </c>
      <c r="E14" s="1">
        <f t="shared" si="0"/>
        <v>134.20049922444946</v>
      </c>
      <c r="F14" s="1">
        <f t="shared" si="1"/>
        <v>70.014063877413847</v>
      </c>
      <c r="G14" s="12">
        <f t="shared" si="2"/>
        <v>40.422638626684538</v>
      </c>
      <c r="H14" s="11" t="s">
        <v>116</v>
      </c>
      <c r="I14" s="1">
        <v>23.693167503688972</v>
      </c>
      <c r="J14" s="1">
        <v>64.199697789359874</v>
      </c>
      <c r="K14" s="1">
        <v>43.742007790991892</v>
      </c>
      <c r="L14" s="1">
        <f t="shared" si="3"/>
        <v>43.878291028013585</v>
      </c>
      <c r="M14" s="1">
        <f t="shared" si="4"/>
        <v>20.253609031145864</v>
      </c>
      <c r="N14" s="12">
        <f t="shared" si="5"/>
        <v>11.693426626193501</v>
      </c>
      <c r="O14" s="11" t="s">
        <v>109</v>
      </c>
      <c r="P14" s="1">
        <v>6.3817315052218326</v>
      </c>
      <c r="Q14" s="1">
        <v>47.481057117831149</v>
      </c>
      <c r="R14" s="1">
        <v>85.058309429384991</v>
      </c>
      <c r="S14" s="1">
        <f t="shared" si="6"/>
        <v>46.307032684145987</v>
      </c>
      <c r="T14" s="1">
        <f t="shared" si="7"/>
        <v>39.351426003289845</v>
      </c>
      <c r="U14" s="12">
        <f t="shared" si="8"/>
        <v>22.719556395995031</v>
      </c>
    </row>
    <row r="15" spans="1:21" ht="12.75" thickBot="1" x14ac:dyDescent="0.35">
      <c r="A15" s="11" t="s">
        <v>126</v>
      </c>
      <c r="B15" s="1">
        <v>63.813506299764143</v>
      </c>
      <c r="C15" s="1">
        <v>124.08975741394666</v>
      </c>
      <c r="D15" s="1">
        <v>104.40357930616781</v>
      </c>
      <c r="E15" s="1">
        <f t="shared" si="0"/>
        <v>97.435614339959542</v>
      </c>
      <c r="F15" s="1">
        <f t="shared" si="1"/>
        <v>30.736314254033882</v>
      </c>
      <c r="G15" s="12">
        <f>F15/SQRT(3)</f>
        <v>17.745619308463393</v>
      </c>
      <c r="H15" s="11"/>
      <c r="I15" s="1"/>
      <c r="J15" s="1"/>
      <c r="K15" s="1" t="s">
        <v>188</v>
      </c>
      <c r="L15" s="22">
        <f>AVERAGE(L7:L14)</f>
        <v>75.189588800838692</v>
      </c>
      <c r="M15" s="8"/>
      <c r="N15" s="16"/>
      <c r="O15" s="11"/>
      <c r="P15" s="1"/>
      <c r="Q15" s="1"/>
      <c r="R15" s="1" t="s">
        <v>188</v>
      </c>
      <c r="S15" s="9">
        <f>AVERAGE(S7:S14)</f>
        <v>64.446924577451099</v>
      </c>
      <c r="T15" s="1"/>
      <c r="U15" s="12"/>
    </row>
    <row r="16" spans="1:21" ht="12.75" thickBot="1" x14ac:dyDescent="0.35">
      <c r="A16" s="11"/>
      <c r="B16" s="1"/>
      <c r="C16" s="1"/>
      <c r="D16" s="1" t="s">
        <v>188</v>
      </c>
      <c r="E16" s="9">
        <f>AVERAGE(E7:E15)</f>
        <v>130.83170234039781</v>
      </c>
      <c r="F16" s="1"/>
      <c r="G16" s="12"/>
      <c r="H16" s="11"/>
      <c r="I16" s="1"/>
      <c r="J16" s="1"/>
      <c r="K16" s="1" t="s">
        <v>189</v>
      </c>
      <c r="L16" s="8">
        <f>STDEV(L7:L14)</f>
        <v>23.792157875477503</v>
      </c>
      <c r="M16" s="1"/>
      <c r="N16" s="12"/>
      <c r="O16" s="11"/>
      <c r="P16" s="1"/>
      <c r="Q16" s="1"/>
      <c r="R16" s="1" t="s">
        <v>189</v>
      </c>
      <c r="S16" s="8">
        <f>STDEV(S7:S14)</f>
        <v>27.642145150821424</v>
      </c>
      <c r="T16" s="1"/>
      <c r="U16" s="12"/>
    </row>
    <row r="17" spans="1:21" ht="12.75" thickBot="1" x14ac:dyDescent="0.35">
      <c r="A17" s="11"/>
      <c r="B17" s="1"/>
      <c r="C17" s="1"/>
      <c r="D17" s="1" t="s">
        <v>189</v>
      </c>
      <c r="E17" s="8">
        <f>STDEV(E7:E15)</f>
        <v>32.233448139377479</v>
      </c>
      <c r="F17" s="1"/>
      <c r="G17" s="12"/>
      <c r="H17" s="13"/>
      <c r="I17" s="2"/>
      <c r="J17" s="2"/>
      <c r="K17" s="2" t="s">
        <v>190</v>
      </c>
      <c r="L17" s="9">
        <f>L16/SQRT(8)</f>
        <v>8.4117980864055308</v>
      </c>
      <c r="M17" s="2"/>
      <c r="N17" s="14"/>
      <c r="O17" s="13"/>
      <c r="P17" s="2"/>
      <c r="Q17" s="2"/>
      <c r="R17" s="2" t="s">
        <v>190</v>
      </c>
      <c r="S17" s="9">
        <f>S16/SQRT(8)</f>
        <v>9.772974141344335</v>
      </c>
      <c r="T17" s="2"/>
      <c r="U17" s="14"/>
    </row>
    <row r="18" spans="1:21" ht="12.75" thickBot="1" x14ac:dyDescent="0.35">
      <c r="A18" s="13"/>
      <c r="B18" s="2"/>
      <c r="C18" s="2"/>
      <c r="D18" s="2" t="s">
        <v>190</v>
      </c>
      <c r="E18" s="9">
        <f>E17/SQRT(9)</f>
        <v>10.744482713125826</v>
      </c>
      <c r="F18" s="2"/>
      <c r="G18" s="1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23" spans="1:21" x14ac:dyDescent="0.3">
      <c r="C23" t="s">
        <v>188</v>
      </c>
      <c r="D23" t="s">
        <v>190</v>
      </c>
    </row>
    <row r="24" spans="1:21" x14ac:dyDescent="0.3">
      <c r="B24" t="s">
        <v>164</v>
      </c>
      <c r="C24">
        <f>E16</f>
        <v>130.83170234039781</v>
      </c>
      <c r="D24">
        <f>E18</f>
        <v>10.744482713125826</v>
      </c>
    </row>
    <row r="25" spans="1:21" x14ac:dyDescent="0.3">
      <c r="B25" t="s">
        <v>118</v>
      </c>
      <c r="C25">
        <f>S15</f>
        <v>64.446924577451099</v>
      </c>
      <c r="D25">
        <f>S17</f>
        <v>9.772974141344335</v>
      </c>
    </row>
    <row r="26" spans="1:21" x14ac:dyDescent="0.3">
      <c r="B26" t="s">
        <v>125</v>
      </c>
      <c r="C26">
        <f>L15</f>
        <v>75.189588800838692</v>
      </c>
      <c r="D26">
        <f>L17</f>
        <v>8.4117980864055308</v>
      </c>
    </row>
  </sheetData>
  <mergeCells count="3">
    <mergeCell ref="A5:G5"/>
    <mergeCell ref="H5:N5"/>
    <mergeCell ref="O5:U5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36"/>
  <sheetViews>
    <sheetView topLeftCell="A29" workbookViewId="0">
      <selection activeCell="A3" sqref="A3:XFD5"/>
    </sheetView>
  </sheetViews>
  <sheetFormatPr defaultColWidth="11" defaultRowHeight="12.4" x14ac:dyDescent="0.3"/>
  <cols>
    <col min="7" max="7" width="11" style="6"/>
    <col min="9" max="9" width="11" style="6"/>
  </cols>
  <sheetData>
    <row r="1" spans="1:47" x14ac:dyDescent="0.3">
      <c r="A1" s="10" t="s">
        <v>194</v>
      </c>
    </row>
    <row r="2" spans="1:47" x14ac:dyDescent="0.3">
      <c r="A2" s="10" t="s">
        <v>195</v>
      </c>
    </row>
    <row r="3" spans="1:47" x14ac:dyDescent="0.3">
      <c r="A3" s="4" t="s">
        <v>196</v>
      </c>
    </row>
    <row r="4" spans="1:47" x14ac:dyDescent="0.3">
      <c r="A4" s="10" t="s">
        <v>197</v>
      </c>
    </row>
    <row r="5" spans="1:47" x14ac:dyDescent="0.3">
      <c r="A5" s="10" t="s">
        <v>198</v>
      </c>
    </row>
    <row r="6" spans="1:47" x14ac:dyDescent="0.3">
      <c r="A6" s="10" t="s">
        <v>199</v>
      </c>
    </row>
    <row r="7" spans="1:47" x14ac:dyDescent="0.3">
      <c r="A7" s="10"/>
    </row>
    <row r="10" spans="1:47" x14ac:dyDescent="0.3">
      <c r="A10" t="s">
        <v>117</v>
      </c>
      <c r="P10" t="s">
        <v>73</v>
      </c>
      <c r="AB10" t="s">
        <v>118</v>
      </c>
    </row>
    <row r="11" spans="1:47" x14ac:dyDescent="0.3">
      <c r="AP11" t="s">
        <v>119</v>
      </c>
    </row>
    <row r="12" spans="1:47" x14ac:dyDescent="0.3">
      <c r="A12" t="s">
        <v>120</v>
      </c>
      <c r="B12" t="s">
        <v>121</v>
      </c>
      <c r="K12" t="s">
        <v>122</v>
      </c>
      <c r="O12" t="s">
        <v>120</v>
      </c>
      <c r="P12" t="s">
        <v>121</v>
      </c>
      <c r="X12" t="s">
        <v>73</v>
      </c>
      <c r="AB12" t="s">
        <v>120</v>
      </c>
      <c r="AC12" t="s">
        <v>121</v>
      </c>
      <c r="AK12" t="s">
        <v>123</v>
      </c>
      <c r="AP12" t="s">
        <v>117</v>
      </c>
      <c r="AR12" t="s">
        <v>124</v>
      </c>
      <c r="AT12" t="s">
        <v>125</v>
      </c>
    </row>
    <row r="13" spans="1:47" x14ac:dyDescent="0.3">
      <c r="B13" t="s">
        <v>98</v>
      </c>
      <c r="C13" t="s">
        <v>97</v>
      </c>
      <c r="D13" t="s">
        <v>126</v>
      </c>
      <c r="E13" t="s">
        <v>110</v>
      </c>
      <c r="F13" t="s">
        <v>127</v>
      </c>
      <c r="G13" s="6" t="s">
        <v>86</v>
      </c>
      <c r="H13" t="s">
        <v>128</v>
      </c>
      <c r="I13" s="6" t="s">
        <v>129</v>
      </c>
      <c r="J13" t="s">
        <v>130</v>
      </c>
      <c r="K13" t="s">
        <v>131</v>
      </c>
      <c r="L13" t="s">
        <v>132</v>
      </c>
      <c r="M13" t="s">
        <v>133</v>
      </c>
      <c r="P13" t="s">
        <v>116</v>
      </c>
      <c r="Q13" t="s">
        <v>134</v>
      </c>
      <c r="R13" t="s">
        <v>135</v>
      </c>
      <c r="S13" t="s">
        <v>136</v>
      </c>
      <c r="T13" t="s">
        <v>137</v>
      </c>
      <c r="U13" t="s">
        <v>138</v>
      </c>
      <c r="V13" t="s">
        <v>74</v>
      </c>
      <c r="W13" t="s">
        <v>139</v>
      </c>
      <c r="X13" t="s">
        <v>131</v>
      </c>
      <c r="Y13" t="s">
        <v>132</v>
      </c>
      <c r="Z13" t="s">
        <v>133</v>
      </c>
      <c r="AC13" t="s">
        <v>96</v>
      </c>
      <c r="AD13" t="s">
        <v>140</v>
      </c>
      <c r="AE13" t="s">
        <v>109</v>
      </c>
      <c r="AF13" t="s">
        <v>141</v>
      </c>
      <c r="AG13" t="s">
        <v>142</v>
      </c>
      <c r="AH13" t="s">
        <v>84</v>
      </c>
      <c r="AI13" t="s">
        <v>82</v>
      </c>
      <c r="AJ13" t="s">
        <v>72</v>
      </c>
      <c r="AK13" t="s">
        <v>131</v>
      </c>
      <c r="AL13" t="s">
        <v>132</v>
      </c>
      <c r="AM13" t="s">
        <v>133</v>
      </c>
      <c r="AP13" t="s">
        <v>44</v>
      </c>
      <c r="AQ13" t="s">
        <v>41</v>
      </c>
      <c r="AR13" t="s">
        <v>44</v>
      </c>
      <c r="AS13" t="s">
        <v>41</v>
      </c>
      <c r="AT13" t="s">
        <v>44</v>
      </c>
      <c r="AU13" t="s">
        <v>41</v>
      </c>
    </row>
    <row r="14" spans="1:47" x14ac:dyDescent="0.3">
      <c r="G14" s="6" t="s">
        <v>143</v>
      </c>
      <c r="I14" s="6" t="s">
        <v>143</v>
      </c>
      <c r="O14">
        <v>10</v>
      </c>
      <c r="P14">
        <v>0</v>
      </c>
      <c r="Q14">
        <v>1.1049747792998723</v>
      </c>
      <c r="R14">
        <v>0</v>
      </c>
      <c r="S14">
        <v>0</v>
      </c>
      <c r="T14">
        <v>0</v>
      </c>
      <c r="U14">
        <v>0</v>
      </c>
      <c r="V14">
        <v>4.7862871695183067</v>
      </c>
      <c r="W14">
        <v>0</v>
      </c>
      <c r="X14">
        <f t="shared" ref="X14:X35" si="0">AVERAGE(P14:W14)</f>
        <v>0.73640774360227235</v>
      </c>
      <c r="Y14">
        <f t="shared" ref="Y14:Y35" si="1">STDEV(P14:W14)</f>
        <v>1.6814595366307401</v>
      </c>
      <c r="Z14">
        <f>Y14/SQRT(8)</f>
        <v>0.59448572032119318</v>
      </c>
      <c r="AB14">
        <v>10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f>AVERAGE(AC14:AJ14)</f>
        <v>0</v>
      </c>
      <c r="AL14">
        <f>STDEV(AC14:AJ14)</f>
        <v>0</v>
      </c>
      <c r="AM14">
        <f>AL14/SQRT(8)</f>
        <v>0</v>
      </c>
      <c r="AO14">
        <f>AB14</f>
        <v>10</v>
      </c>
      <c r="AP14">
        <f>K15</f>
        <v>0</v>
      </c>
      <c r="AQ14">
        <f>M15</f>
        <v>0</v>
      </c>
      <c r="AR14">
        <f t="shared" ref="AR14:AR35" si="2">AK14</f>
        <v>0</v>
      </c>
      <c r="AS14">
        <f t="shared" ref="AS14:AS33" si="3">AM14</f>
        <v>0</v>
      </c>
      <c r="AT14">
        <f t="shared" ref="AT14:AT34" si="4">X14</f>
        <v>0.73640774360227235</v>
      </c>
      <c r="AU14">
        <f t="shared" ref="AU14:AU34" si="5">Z14</f>
        <v>0.59448572032119318</v>
      </c>
    </row>
    <row r="15" spans="1:47" x14ac:dyDescent="0.3">
      <c r="A15">
        <v>10</v>
      </c>
      <c r="B15">
        <v>0</v>
      </c>
      <c r="C15">
        <v>0</v>
      </c>
      <c r="D15">
        <v>0</v>
      </c>
      <c r="E15">
        <v>0</v>
      </c>
      <c r="F15">
        <v>0</v>
      </c>
      <c r="G15" s="6">
        <v>0</v>
      </c>
      <c r="H15">
        <v>0</v>
      </c>
      <c r="I15" s="6">
        <v>0</v>
      </c>
      <c r="J15">
        <v>0</v>
      </c>
      <c r="K15">
        <f>AVERAGE(B15:J15)</f>
        <v>0</v>
      </c>
      <c r="L15">
        <f>STDEV(B15:J15)</f>
        <v>0</v>
      </c>
      <c r="M15">
        <f>L15/SQRT(9)</f>
        <v>0</v>
      </c>
      <c r="O15">
        <v>100</v>
      </c>
      <c r="P15">
        <v>1.1813240640129379</v>
      </c>
      <c r="Q15">
        <v>-13.02119723330712</v>
      </c>
      <c r="R15">
        <v>5.6620609995970375</v>
      </c>
      <c r="S15">
        <v>-9.3142418442197314</v>
      </c>
      <c r="T15">
        <v>-8.8854352555433902</v>
      </c>
      <c r="U15">
        <v>-13.467174776792296</v>
      </c>
      <c r="V15">
        <v>6.2315477045673164</v>
      </c>
      <c r="W15">
        <v>-0.62329760173794535</v>
      </c>
      <c r="X15">
        <f t="shared" si="0"/>
        <v>-4.0295517429278993</v>
      </c>
      <c r="Y15">
        <f t="shared" si="1"/>
        <v>8.1011399963299784</v>
      </c>
      <c r="Z15">
        <f t="shared" ref="Z15:Z32" si="6">Y15/SQRT(8)</f>
        <v>2.8641855133732452</v>
      </c>
      <c r="AB15">
        <v>100</v>
      </c>
      <c r="AC15">
        <v>14.522973644443747</v>
      </c>
      <c r="AD15">
        <v>-1.5476038898812703</v>
      </c>
      <c r="AE15">
        <v>7.4433568783228976</v>
      </c>
      <c r="AF15">
        <v>-4.3952366209956129</v>
      </c>
      <c r="AG15">
        <v>13.460711605395437</v>
      </c>
      <c r="AH15">
        <v>-4.0468101512117061</v>
      </c>
      <c r="AI15">
        <v>-2.4516724875519738</v>
      </c>
      <c r="AJ15">
        <v>-12.322974337752756</v>
      </c>
      <c r="AK15">
        <f>AVERAGE(AC15:AJ15)</f>
        <v>1.3328430800960958</v>
      </c>
      <c r="AL15">
        <f>STDEV(AC15:AJ15)</f>
        <v>9.481226309165093</v>
      </c>
      <c r="AM15">
        <f t="shared" ref="AM15:AM29" si="7">AL15/SQRT(8)</f>
        <v>3.3521197085874692</v>
      </c>
      <c r="AO15">
        <f t="shared" ref="AO15:AO35" si="8">AB15</f>
        <v>100</v>
      </c>
      <c r="AP15">
        <f t="shared" ref="AP15:AP35" si="9">K16</f>
        <v>4.0797993549267044</v>
      </c>
      <c r="AQ15">
        <f t="shared" ref="AQ15:AQ35" si="10">M16</f>
        <v>2.695276001833864</v>
      </c>
      <c r="AR15">
        <f t="shared" si="2"/>
        <v>1.3328430800960958</v>
      </c>
      <c r="AS15">
        <f t="shared" si="3"/>
        <v>3.3521197085874692</v>
      </c>
      <c r="AT15">
        <f t="shared" si="4"/>
        <v>-4.0295517429278993</v>
      </c>
      <c r="AU15">
        <f t="shared" si="5"/>
        <v>2.8641855133732452</v>
      </c>
    </row>
    <row r="16" spans="1:47" x14ac:dyDescent="0.3">
      <c r="A16">
        <v>100</v>
      </c>
      <c r="B16">
        <v>1.6667781218098827</v>
      </c>
      <c r="C16">
        <v>0.724837308022245</v>
      </c>
      <c r="D16">
        <v>4.0373168620581863</v>
      </c>
      <c r="E16">
        <v>3.6901814609781041</v>
      </c>
      <c r="F16">
        <v>17.881579583864649</v>
      </c>
      <c r="G16" s="6">
        <v>-8.5437472156187724</v>
      </c>
      <c r="H16">
        <v>13.485055677929154</v>
      </c>
      <c r="I16" s="6">
        <v>7.2687945787160091</v>
      </c>
      <c r="J16">
        <v>-3.4926021834191214</v>
      </c>
      <c r="K16">
        <f t="shared" ref="K16:K36" si="11">AVERAGE(B16:J16)</f>
        <v>4.0797993549267044</v>
      </c>
      <c r="L16">
        <f t="shared" ref="L16:L36" si="12">STDEV(B16:J16)</f>
        <v>8.0858280055015914</v>
      </c>
      <c r="M16">
        <f t="shared" ref="M16:M27" si="13">L16/SQRT(9)</f>
        <v>2.695276001833864</v>
      </c>
      <c r="O16">
        <v>200</v>
      </c>
      <c r="P16">
        <v>-6.3363994609266712</v>
      </c>
      <c r="Q16">
        <v>-17.084859363839737</v>
      </c>
      <c r="R16">
        <v>10.23900702805769</v>
      </c>
      <c r="S16">
        <v>-4.7981428583135779</v>
      </c>
      <c r="T16">
        <v>-9.4043936037532117</v>
      </c>
      <c r="U16">
        <v>-21.598996052807752</v>
      </c>
      <c r="V16">
        <v>9.7826050442884913</v>
      </c>
      <c r="W16">
        <v>-11.035357432095532</v>
      </c>
      <c r="X16">
        <f t="shared" si="0"/>
        <v>-6.2795670874237883</v>
      </c>
      <c r="Y16">
        <f t="shared" si="1"/>
        <v>11.444748263015224</v>
      </c>
      <c r="Z16">
        <f t="shared" si="6"/>
        <v>4.0463295528755125</v>
      </c>
      <c r="AB16">
        <v>200</v>
      </c>
      <c r="AC16">
        <v>31.341787392423907</v>
      </c>
      <c r="AD16">
        <v>5.3823233162600141</v>
      </c>
      <c r="AE16">
        <v>17.439133133290944</v>
      </c>
      <c r="AF16">
        <v>-21.553544135353398</v>
      </c>
      <c r="AG16">
        <v>26.186405478297232</v>
      </c>
      <c r="AH16">
        <v>-2.6214953879665033</v>
      </c>
      <c r="AI16">
        <v>-3.9697129011259769</v>
      </c>
      <c r="AJ16">
        <v>-15.709527915715185</v>
      </c>
      <c r="AK16">
        <f>AVERAGE(AC16:AJ16)</f>
        <v>4.5619211225138798</v>
      </c>
      <c r="AL16">
        <f>STDEV(AC16:AJ16)</f>
        <v>19.155807152470764</v>
      </c>
      <c r="AM16">
        <f t="shared" si="7"/>
        <v>6.772600568306923</v>
      </c>
      <c r="AO16">
        <f t="shared" si="8"/>
        <v>200</v>
      </c>
      <c r="AP16">
        <f t="shared" si="9"/>
        <v>18.134429077918881</v>
      </c>
      <c r="AQ16">
        <f t="shared" si="10"/>
        <v>6.4861559028642448</v>
      </c>
      <c r="AR16">
        <f t="shared" si="2"/>
        <v>4.5619211225138798</v>
      </c>
      <c r="AS16">
        <f t="shared" si="3"/>
        <v>6.772600568306923</v>
      </c>
      <c r="AT16">
        <f t="shared" si="4"/>
        <v>-6.2795670874237883</v>
      </c>
      <c r="AU16">
        <f t="shared" si="5"/>
        <v>4.0463295528755125</v>
      </c>
    </row>
    <row r="17" spans="1:47" x14ac:dyDescent="0.3">
      <c r="A17">
        <v>200</v>
      </c>
      <c r="B17">
        <v>22.545918960796637</v>
      </c>
      <c r="C17">
        <v>1.6294560210982081</v>
      </c>
      <c r="D17">
        <v>3.6503936887004151</v>
      </c>
      <c r="E17">
        <v>8.9037611243589261</v>
      </c>
      <c r="F17">
        <v>57.583551567264692</v>
      </c>
      <c r="G17" s="6">
        <v>6.1344908538624479</v>
      </c>
      <c r="H17">
        <v>40.671974483924018</v>
      </c>
      <c r="I17" s="6">
        <v>19.215211216223114</v>
      </c>
      <c r="J17">
        <v>2.8751037850414769</v>
      </c>
      <c r="K17">
        <f t="shared" si="11"/>
        <v>18.134429077918881</v>
      </c>
      <c r="L17">
        <f t="shared" si="12"/>
        <v>19.458467708592735</v>
      </c>
      <c r="M17">
        <f t="shared" si="13"/>
        <v>6.4861559028642448</v>
      </c>
      <c r="O17">
        <v>300</v>
      </c>
      <c r="P17">
        <v>0.15564178547577553</v>
      </c>
      <c r="Q17">
        <v>-13.32000592114089</v>
      </c>
      <c r="R17">
        <v>5.3957001330642145</v>
      </c>
      <c r="S17">
        <v>3.5183132705242017</v>
      </c>
      <c r="T17">
        <v>-14.68419405427251</v>
      </c>
      <c r="U17">
        <v>-13.999690594671051</v>
      </c>
      <c r="V17">
        <v>2.4989641301081211</v>
      </c>
      <c r="W17">
        <v>-1.9089387239834703</v>
      </c>
      <c r="X17">
        <f t="shared" si="0"/>
        <v>-4.0430262468619507</v>
      </c>
      <c r="Y17">
        <f t="shared" si="1"/>
        <v>8.5329291653246582</v>
      </c>
      <c r="Z17">
        <f t="shared" si="6"/>
        <v>3.016846038092766</v>
      </c>
      <c r="AB17">
        <v>300</v>
      </c>
      <c r="AC17">
        <v>44.744444824863741</v>
      </c>
      <c r="AD17">
        <v>4.7013980583274444</v>
      </c>
      <c r="AE17">
        <v>33.10029607972978</v>
      </c>
      <c r="AF17">
        <v>-6.1471002340578451</v>
      </c>
      <c r="AG17">
        <v>53.828234836322132</v>
      </c>
      <c r="AH17">
        <v>-0.44297012371169825</v>
      </c>
      <c r="AI17">
        <v>13.63057602568675</v>
      </c>
      <c r="AJ17">
        <v>19.291725043932225</v>
      </c>
      <c r="AK17">
        <f t="shared" ref="AK17:AK35" si="14">AVERAGE(AC17:AJ17)</f>
        <v>20.338325563886563</v>
      </c>
      <c r="AL17">
        <f t="shared" ref="AL17:AL33" si="15">STDEV(AC17:AJ17)</f>
        <v>21.725703606517619</v>
      </c>
      <c r="AM17">
        <f t="shared" si="7"/>
        <v>7.6811961731088196</v>
      </c>
      <c r="AO17">
        <f t="shared" si="8"/>
        <v>300</v>
      </c>
      <c r="AP17">
        <f t="shared" si="9"/>
        <v>39.931881828397088</v>
      </c>
      <c r="AQ17">
        <f t="shared" si="10"/>
        <v>10.409511531636086</v>
      </c>
      <c r="AR17">
        <f t="shared" si="2"/>
        <v>20.338325563886563</v>
      </c>
      <c r="AS17">
        <f t="shared" si="3"/>
        <v>7.6811961731088196</v>
      </c>
      <c r="AT17">
        <f t="shared" si="4"/>
        <v>-4.0430262468619507</v>
      </c>
      <c r="AU17">
        <f t="shared" si="5"/>
        <v>3.016846038092766</v>
      </c>
    </row>
    <row r="18" spans="1:47" x14ac:dyDescent="0.3">
      <c r="A18">
        <v>300</v>
      </c>
      <c r="B18">
        <v>67.075127351145753</v>
      </c>
      <c r="C18">
        <v>31.044089438643649</v>
      </c>
      <c r="D18">
        <v>7.5161980819492369</v>
      </c>
      <c r="E18">
        <v>3.4252367767365186</v>
      </c>
      <c r="F18">
        <v>82.41078909535122</v>
      </c>
      <c r="G18" s="6">
        <v>11.515562503010306</v>
      </c>
      <c r="H18">
        <v>81.260188383821685</v>
      </c>
      <c r="I18" s="6">
        <v>49.218451736045999</v>
      </c>
      <c r="J18">
        <v>25.921293088869472</v>
      </c>
      <c r="K18">
        <f t="shared" si="11"/>
        <v>39.931881828397088</v>
      </c>
      <c r="L18">
        <f t="shared" si="12"/>
        <v>31.228534594908258</v>
      </c>
      <c r="M18">
        <f t="shared" si="13"/>
        <v>10.409511531636086</v>
      </c>
      <c r="O18">
        <v>400</v>
      </c>
      <c r="P18">
        <v>2.4513805720622597</v>
      </c>
      <c r="Q18">
        <v>10.72864970768064</v>
      </c>
      <c r="R18">
        <v>15.42356575032607</v>
      </c>
      <c r="S18">
        <v>2.1119798767540927</v>
      </c>
      <c r="T18">
        <v>-10.550395628279778</v>
      </c>
      <c r="U18">
        <v>-2.2628976883468206</v>
      </c>
      <c r="V18">
        <v>-9.3627594156631826</v>
      </c>
      <c r="W18">
        <v>2.1758128843937605</v>
      </c>
      <c r="X18">
        <f t="shared" si="0"/>
        <v>1.3394170073658798</v>
      </c>
      <c r="Y18">
        <f t="shared" si="1"/>
        <v>8.9277633321270979</v>
      </c>
      <c r="Z18">
        <f t="shared" si="6"/>
        <v>3.1564409964878388</v>
      </c>
      <c r="AB18">
        <v>400</v>
      </c>
      <c r="AC18">
        <v>49.849253681728889</v>
      </c>
      <c r="AD18">
        <v>8.5173286988035901</v>
      </c>
      <c r="AE18" s="3">
        <v>40.017476051351728</v>
      </c>
      <c r="AF18">
        <v>4.8240700633878122</v>
      </c>
      <c r="AG18">
        <v>61.433459401156163</v>
      </c>
      <c r="AH18">
        <v>-3.8137793176821382</v>
      </c>
      <c r="AI18">
        <v>27.605294272435799</v>
      </c>
      <c r="AJ18">
        <v>28.875222325261195</v>
      </c>
      <c r="AK18">
        <f t="shared" si="14"/>
        <v>27.163540647055381</v>
      </c>
      <c r="AL18">
        <f t="shared" si="15"/>
        <v>22.877765504307245</v>
      </c>
      <c r="AM18">
        <f t="shared" si="7"/>
        <v>8.0885115632456639</v>
      </c>
      <c r="AO18">
        <f t="shared" si="8"/>
        <v>400</v>
      </c>
      <c r="AP18">
        <f t="shared" si="9"/>
        <v>70.09649563076394</v>
      </c>
      <c r="AQ18">
        <f t="shared" si="10"/>
        <v>12.890591801827137</v>
      </c>
      <c r="AR18">
        <f t="shared" si="2"/>
        <v>27.163540647055381</v>
      </c>
      <c r="AS18">
        <f t="shared" si="3"/>
        <v>8.0885115632456639</v>
      </c>
      <c r="AT18">
        <f t="shared" si="4"/>
        <v>1.3394170073658798</v>
      </c>
      <c r="AU18">
        <f t="shared" si="5"/>
        <v>3.1564409964878388</v>
      </c>
    </row>
    <row r="19" spans="1:47" x14ac:dyDescent="0.3">
      <c r="A19">
        <v>400</v>
      </c>
      <c r="B19">
        <v>95.718784873332837</v>
      </c>
      <c r="C19">
        <v>105.43310019261371</v>
      </c>
      <c r="D19">
        <v>36.020594446015856</v>
      </c>
      <c r="E19">
        <v>33.096162651068369</v>
      </c>
      <c r="F19">
        <v>106.15176272010227</v>
      </c>
      <c r="G19" s="6">
        <v>21.908649781126069</v>
      </c>
      <c r="H19">
        <v>124.95791812542031</v>
      </c>
      <c r="I19" s="6">
        <v>67.301835075115022</v>
      </c>
      <c r="J19">
        <v>40.279652812080904</v>
      </c>
      <c r="K19">
        <f t="shared" si="11"/>
        <v>70.09649563076394</v>
      </c>
      <c r="L19">
        <f t="shared" si="12"/>
        <v>38.671775405481412</v>
      </c>
      <c r="M19">
        <f t="shared" si="13"/>
        <v>12.890591801827137</v>
      </c>
      <c r="O19">
        <v>500</v>
      </c>
      <c r="P19">
        <v>16.394943725388412</v>
      </c>
      <c r="Q19" s="3">
        <v>48.994486890990906</v>
      </c>
      <c r="R19">
        <v>41.788668681722697</v>
      </c>
      <c r="S19">
        <v>2.6436966059114906</v>
      </c>
      <c r="T19">
        <v>-11.96456131419079</v>
      </c>
      <c r="U19">
        <v>25.104705299849901</v>
      </c>
      <c r="V19">
        <v>0.54752440357855825</v>
      </c>
      <c r="W19">
        <v>9.5417983313132293</v>
      </c>
      <c r="X19">
        <f t="shared" si="0"/>
        <v>16.63140782807055</v>
      </c>
      <c r="Y19">
        <f t="shared" si="1"/>
        <v>20.957265125070549</v>
      </c>
      <c r="Z19">
        <f t="shared" si="6"/>
        <v>7.4095121425308612</v>
      </c>
      <c r="AB19">
        <v>500</v>
      </c>
      <c r="AC19" s="3">
        <v>52.925879413893682</v>
      </c>
      <c r="AD19">
        <v>14.57082510630025</v>
      </c>
      <c r="AE19">
        <v>13.150353113954294</v>
      </c>
      <c r="AF19" s="3">
        <v>8.2188213823556566</v>
      </c>
      <c r="AG19">
        <v>60.554748012006037</v>
      </c>
      <c r="AH19">
        <v>30.06511475823174</v>
      </c>
      <c r="AI19">
        <v>63.679698638284286</v>
      </c>
      <c r="AJ19">
        <v>45.0443156923549</v>
      </c>
      <c r="AK19">
        <f t="shared" si="14"/>
        <v>36.026219514672604</v>
      </c>
      <c r="AL19">
        <f t="shared" si="15"/>
        <v>22.442668401546989</v>
      </c>
      <c r="AM19">
        <f t="shared" si="7"/>
        <v>7.9346815073274648</v>
      </c>
      <c r="AO19">
        <f t="shared" si="8"/>
        <v>500</v>
      </c>
      <c r="AP19">
        <f t="shared" si="9"/>
        <v>82.80731763305765</v>
      </c>
      <c r="AQ19">
        <f t="shared" si="10"/>
        <v>12.703631620242234</v>
      </c>
      <c r="AR19">
        <f t="shared" si="2"/>
        <v>36.026219514672604</v>
      </c>
      <c r="AS19">
        <f t="shared" si="3"/>
        <v>7.9346815073274648</v>
      </c>
      <c r="AT19">
        <f t="shared" si="4"/>
        <v>16.63140782807055</v>
      </c>
      <c r="AU19">
        <f t="shared" si="5"/>
        <v>7.4095121425308612</v>
      </c>
    </row>
    <row r="20" spans="1:47" x14ac:dyDescent="0.3">
      <c r="A20">
        <v>500</v>
      </c>
      <c r="B20">
        <v>106.33078212048476</v>
      </c>
      <c r="C20">
        <v>107.36041986066557</v>
      </c>
      <c r="D20">
        <v>36.121342501433098</v>
      </c>
      <c r="E20">
        <v>65.978279228354225</v>
      </c>
      <c r="F20">
        <v>119.09793124262444</v>
      </c>
      <c r="G20" s="6">
        <v>33.333242943818625</v>
      </c>
      <c r="H20">
        <v>141.78948377250339</v>
      </c>
      <c r="I20" s="6">
        <v>79.793867876005621</v>
      </c>
      <c r="J20">
        <v>55.46050915162914</v>
      </c>
      <c r="K20">
        <f t="shared" si="11"/>
        <v>82.80731763305765</v>
      </c>
      <c r="L20">
        <f t="shared" si="12"/>
        <v>38.110894860726702</v>
      </c>
      <c r="M20">
        <f t="shared" si="13"/>
        <v>12.703631620242234</v>
      </c>
      <c r="O20">
        <v>600</v>
      </c>
      <c r="P20">
        <v>26.90751605977195</v>
      </c>
      <c r="Q20">
        <v>44.655314333211713</v>
      </c>
      <c r="R20">
        <v>53.46587282752045</v>
      </c>
      <c r="S20">
        <v>8.5565405889689234</v>
      </c>
      <c r="T20">
        <v>-24.074117875159924</v>
      </c>
      <c r="U20">
        <v>70.350610674627418</v>
      </c>
      <c r="V20">
        <v>24.484641365762155</v>
      </c>
      <c r="W20">
        <v>26.707021162950536</v>
      </c>
      <c r="X20">
        <f t="shared" si="0"/>
        <v>28.88167489220665</v>
      </c>
      <c r="Y20">
        <f t="shared" si="1"/>
        <v>28.830169025071893</v>
      </c>
      <c r="Z20">
        <f t="shared" si="6"/>
        <v>10.193004010191345</v>
      </c>
      <c r="AB20">
        <v>600</v>
      </c>
      <c r="AC20">
        <v>48.25425495636884</v>
      </c>
      <c r="AD20">
        <v>28.625335283574373</v>
      </c>
      <c r="AE20">
        <v>-4.2895852283194245</v>
      </c>
      <c r="AF20">
        <v>-22.036631177466365</v>
      </c>
      <c r="AG20" s="3">
        <v>69.645278521329701</v>
      </c>
      <c r="AH20">
        <v>40.443450829744286</v>
      </c>
      <c r="AI20">
        <v>82.829271435390083</v>
      </c>
      <c r="AJ20">
        <v>58.566688684578388</v>
      </c>
      <c r="AK20">
        <f t="shared" si="14"/>
        <v>37.75475791314998</v>
      </c>
      <c r="AL20">
        <f t="shared" si="15"/>
        <v>35.907431386144815</v>
      </c>
      <c r="AM20">
        <f t="shared" si="7"/>
        <v>12.695194114066835</v>
      </c>
      <c r="AO20">
        <f t="shared" si="8"/>
        <v>600</v>
      </c>
      <c r="AP20">
        <f t="shared" si="9"/>
        <v>94.773058043389526</v>
      </c>
      <c r="AQ20">
        <f t="shared" si="10"/>
        <v>10.225437462669683</v>
      </c>
      <c r="AR20">
        <f t="shared" si="2"/>
        <v>37.75475791314998</v>
      </c>
      <c r="AS20">
        <f t="shared" si="3"/>
        <v>12.695194114066835</v>
      </c>
      <c r="AT20">
        <f t="shared" si="4"/>
        <v>28.88167489220665</v>
      </c>
      <c r="AU20">
        <f t="shared" si="5"/>
        <v>10.193004010191345</v>
      </c>
    </row>
    <row r="21" spans="1:47" x14ac:dyDescent="0.3">
      <c r="A21">
        <v>600</v>
      </c>
      <c r="B21">
        <v>109.29507484095802</v>
      </c>
      <c r="C21">
        <v>114.05797345011298</v>
      </c>
      <c r="D21">
        <v>70.800606476630747</v>
      </c>
      <c r="E21">
        <v>99.515360777281799</v>
      </c>
      <c r="F21">
        <v>132.36552750917068</v>
      </c>
      <c r="G21" s="6">
        <v>49.182758459564262</v>
      </c>
      <c r="H21">
        <v>131.32802685461155</v>
      </c>
      <c r="I21" s="6">
        <v>90.383433716093109</v>
      </c>
      <c r="J21">
        <v>56.028760306082553</v>
      </c>
      <c r="K21">
        <f t="shared" si="11"/>
        <v>94.773058043389526</v>
      </c>
      <c r="L21">
        <f t="shared" si="12"/>
        <v>30.676312388009052</v>
      </c>
      <c r="M21">
        <f t="shared" si="13"/>
        <v>10.225437462669683</v>
      </c>
      <c r="O21">
        <v>800</v>
      </c>
      <c r="P21" s="3">
        <v>40.321863660548317</v>
      </c>
      <c r="Q21">
        <v>21.810193354639015</v>
      </c>
      <c r="R21" s="3">
        <v>96.810874015020531</v>
      </c>
      <c r="S21">
        <v>24.190676820840327</v>
      </c>
      <c r="T21">
        <v>-15.82636110140939</v>
      </c>
      <c r="U21" s="3">
        <v>104.50794817670379</v>
      </c>
      <c r="V21" s="3">
        <v>53.256018324543497</v>
      </c>
      <c r="W21">
        <v>53.191110566319104</v>
      </c>
      <c r="X21">
        <f t="shared" si="0"/>
        <v>47.282790477150648</v>
      </c>
      <c r="Y21">
        <f t="shared" si="1"/>
        <v>39.662245203826828</v>
      </c>
      <c r="Z21">
        <f t="shared" si="6"/>
        <v>14.022721270354785</v>
      </c>
      <c r="AB21">
        <v>800</v>
      </c>
      <c r="AC21">
        <v>12.558619005184203</v>
      </c>
      <c r="AD21">
        <v>46.030024342385197</v>
      </c>
      <c r="AE21">
        <v>-30.877126824997578</v>
      </c>
      <c r="AF21">
        <v>-40.709712866714987</v>
      </c>
      <c r="AG21">
        <v>44.159672535787173</v>
      </c>
      <c r="AH21" s="3">
        <v>76.522269086795347</v>
      </c>
      <c r="AI21" s="3">
        <v>90.871544491523991</v>
      </c>
      <c r="AJ21" s="3">
        <v>83.903845258242697</v>
      </c>
      <c r="AK21">
        <f t="shared" si="14"/>
        <v>35.307391878525756</v>
      </c>
      <c r="AL21">
        <f t="shared" si="15"/>
        <v>50.733887740527393</v>
      </c>
      <c r="AM21">
        <f t="shared" si="7"/>
        <v>17.937138028641982</v>
      </c>
      <c r="AO21">
        <f t="shared" si="8"/>
        <v>800</v>
      </c>
      <c r="AP21">
        <f t="shared" si="9"/>
        <v>113.77245945373164</v>
      </c>
      <c r="AQ21">
        <f t="shared" si="10"/>
        <v>8.5555154241909737</v>
      </c>
      <c r="AR21">
        <f t="shared" si="2"/>
        <v>35.307391878525756</v>
      </c>
      <c r="AS21">
        <f t="shared" si="3"/>
        <v>17.937138028641982</v>
      </c>
      <c r="AT21">
        <f t="shared" si="4"/>
        <v>47.282790477150648</v>
      </c>
      <c r="AU21">
        <f t="shared" si="5"/>
        <v>14.022721270354785</v>
      </c>
    </row>
    <row r="22" spans="1:47" x14ac:dyDescent="0.3">
      <c r="A22">
        <v>800</v>
      </c>
      <c r="B22" s="3">
        <v>129.40680000063847</v>
      </c>
      <c r="C22" s="3">
        <v>115.29559176617472</v>
      </c>
      <c r="D22" s="3">
        <v>97.435614339959542</v>
      </c>
      <c r="E22" s="3">
        <v>134.20049922444946</v>
      </c>
      <c r="F22" s="3">
        <v>137.66166099734514</v>
      </c>
      <c r="G22" s="6">
        <v>127.83908772155458</v>
      </c>
      <c r="H22">
        <v>134.0270862175241</v>
      </c>
      <c r="I22" s="6">
        <v>75.37196469756887</v>
      </c>
      <c r="J22">
        <v>72.713830118369785</v>
      </c>
      <c r="K22">
        <f t="shared" si="11"/>
        <v>113.77245945373164</v>
      </c>
      <c r="L22">
        <f t="shared" si="12"/>
        <v>25.666546272572919</v>
      </c>
      <c r="M22">
        <f t="shared" si="13"/>
        <v>8.5555154241909737</v>
      </c>
      <c r="O22">
        <v>1000</v>
      </c>
      <c r="P22">
        <v>42.426773040259384</v>
      </c>
      <c r="Q22">
        <v>11.796566790005725</v>
      </c>
      <c r="R22">
        <v>93.310190718910505</v>
      </c>
      <c r="S22">
        <v>49.253975790509934</v>
      </c>
      <c r="T22">
        <v>-1.5535563776120647</v>
      </c>
      <c r="U22">
        <v>99.065647075871993</v>
      </c>
      <c r="V22">
        <v>36.103580057536846</v>
      </c>
      <c r="W22" s="3">
        <v>56.641118112836033</v>
      </c>
      <c r="X22">
        <f t="shared" si="0"/>
        <v>48.38053690103979</v>
      </c>
      <c r="Y22">
        <f t="shared" si="1"/>
        <v>35.202730813658299</v>
      </c>
      <c r="Z22">
        <f t="shared" si="6"/>
        <v>12.446044837311206</v>
      </c>
      <c r="AB22">
        <v>1000</v>
      </c>
      <c r="AC22">
        <v>-26.14911597773887</v>
      </c>
      <c r="AD22" s="3">
        <v>48.956699875394492</v>
      </c>
      <c r="AE22">
        <v>-34.968861420687112</v>
      </c>
      <c r="AF22">
        <v>-44.043152119078606</v>
      </c>
      <c r="AG22">
        <v>14.757873490102298</v>
      </c>
      <c r="AH22">
        <v>71.339499708814671</v>
      </c>
      <c r="AI22">
        <v>60.757355843503738</v>
      </c>
      <c r="AJ22">
        <v>51.300227192998186</v>
      </c>
      <c r="AK22">
        <f t="shared" si="14"/>
        <v>17.743815824163601</v>
      </c>
      <c r="AL22">
        <f t="shared" si="15"/>
        <v>46.835120970937886</v>
      </c>
      <c r="AM22">
        <f t="shared" si="7"/>
        <v>16.558715818121229</v>
      </c>
      <c r="AO22">
        <f t="shared" si="8"/>
        <v>1000</v>
      </c>
      <c r="AP22">
        <f t="shared" si="9"/>
        <v>100.78231910105421</v>
      </c>
      <c r="AQ22">
        <f t="shared" si="10"/>
        <v>15.542565759194437</v>
      </c>
      <c r="AR22">
        <f t="shared" si="2"/>
        <v>17.743815824163601</v>
      </c>
      <c r="AS22">
        <f t="shared" si="3"/>
        <v>16.558715818121229</v>
      </c>
      <c r="AT22">
        <f t="shared" si="4"/>
        <v>48.38053690103979</v>
      </c>
      <c r="AU22">
        <f t="shared" si="5"/>
        <v>12.446044837311206</v>
      </c>
    </row>
    <row r="23" spans="1:47" x14ac:dyDescent="0.3">
      <c r="A23">
        <v>1000</v>
      </c>
      <c r="B23">
        <v>128.25837171906642</v>
      </c>
      <c r="C23">
        <v>109.73862327262606</v>
      </c>
      <c r="D23">
        <v>28.115005398203568</v>
      </c>
      <c r="E23">
        <v>82.363848256445465</v>
      </c>
      <c r="F23">
        <v>118.76328693092016</v>
      </c>
      <c r="G23" s="6">
        <v>172.44701940136054</v>
      </c>
      <c r="H23" s="3">
        <v>143.05878280991405</v>
      </c>
      <c r="I23" s="6">
        <v>43.35249348028529</v>
      </c>
      <c r="J23">
        <v>80.943440640666338</v>
      </c>
      <c r="K23">
        <f>AVERAGE(B23:J23)</f>
        <v>100.78231910105421</v>
      </c>
      <c r="L23">
        <f t="shared" si="12"/>
        <v>46.627697277583309</v>
      </c>
      <c r="M23">
        <f t="shared" si="13"/>
        <v>15.542565759194437</v>
      </c>
      <c r="O23">
        <v>1200</v>
      </c>
      <c r="P23">
        <v>23.513047180039667</v>
      </c>
      <c r="Q23">
        <v>3.368728444827537</v>
      </c>
      <c r="R23">
        <v>83.771849867962501</v>
      </c>
      <c r="S23">
        <v>76.71156976033663</v>
      </c>
      <c r="T23">
        <v>34.765309393284944</v>
      </c>
      <c r="U23">
        <v>102.42520272496689</v>
      </c>
      <c r="V23">
        <v>23.6944690061963</v>
      </c>
      <c r="W23">
        <v>51.719244266681869</v>
      </c>
      <c r="X23">
        <f t="shared" si="0"/>
        <v>49.996177580537044</v>
      </c>
      <c r="Y23">
        <f t="shared" si="1"/>
        <v>34.65238454497166</v>
      </c>
      <c r="Z23">
        <f t="shared" si="6"/>
        <v>12.251468048016688</v>
      </c>
      <c r="AB23">
        <v>1200</v>
      </c>
      <c r="AC23">
        <v>-42.682651237903109</v>
      </c>
      <c r="AD23">
        <v>-12.491501456647169</v>
      </c>
      <c r="AE23">
        <v>-38.527973994811887</v>
      </c>
      <c r="AF23">
        <v>-50.570524281357422</v>
      </c>
      <c r="AG23">
        <v>-21.455643640514783</v>
      </c>
      <c r="AH23">
        <v>58.002258061123378</v>
      </c>
      <c r="AI23">
        <v>4.7017464481995548</v>
      </c>
      <c r="AJ23">
        <v>27.292893661924023</v>
      </c>
      <c r="AK23">
        <f t="shared" si="14"/>
        <v>-9.4664245549984258</v>
      </c>
      <c r="AL23">
        <f t="shared" si="15"/>
        <v>37.5962356190322</v>
      </c>
      <c r="AM23">
        <f t="shared" si="7"/>
        <v>13.292276576652442</v>
      </c>
      <c r="AO23">
        <f t="shared" si="8"/>
        <v>1200</v>
      </c>
      <c r="AP23">
        <f t="shared" si="9"/>
        <v>76.383615339275309</v>
      </c>
      <c r="AQ23">
        <f t="shared" si="10"/>
        <v>22.389373830606875</v>
      </c>
      <c r="AR23">
        <f t="shared" si="2"/>
        <v>-9.4664245549984258</v>
      </c>
      <c r="AS23">
        <f t="shared" si="3"/>
        <v>13.292276576652442</v>
      </c>
      <c r="AT23">
        <f t="shared" si="4"/>
        <v>49.996177580537044</v>
      </c>
      <c r="AU23">
        <f t="shared" si="5"/>
        <v>12.251468048016688</v>
      </c>
    </row>
    <row r="24" spans="1:47" x14ac:dyDescent="0.3">
      <c r="A24">
        <v>1200</v>
      </c>
      <c r="B24">
        <v>120.25064164251408</v>
      </c>
      <c r="C24">
        <v>109.97226384212736</v>
      </c>
      <c r="D24">
        <v>-18.684618461654541</v>
      </c>
      <c r="E24">
        <v>19.446815196795441</v>
      </c>
      <c r="F24">
        <v>82.83252311309279</v>
      </c>
      <c r="G24" s="6">
        <v>173.75018093480568</v>
      </c>
      <c r="H24">
        <v>125.39057900063308</v>
      </c>
      <c r="I24" s="6">
        <v>-16.480544103714063</v>
      </c>
      <c r="J24" s="3">
        <v>90.974696888877929</v>
      </c>
      <c r="K24">
        <f t="shared" si="11"/>
        <v>76.383615339275309</v>
      </c>
      <c r="L24">
        <f t="shared" si="12"/>
        <v>67.168121491820628</v>
      </c>
      <c r="M24">
        <f t="shared" si="13"/>
        <v>22.389373830606875</v>
      </c>
      <c r="O24">
        <v>1400</v>
      </c>
      <c r="P24">
        <v>24.912461619392062</v>
      </c>
      <c r="Q24">
        <v>-10.710171561599878</v>
      </c>
      <c r="R24">
        <v>59.407126643832363</v>
      </c>
      <c r="S24" s="3">
        <v>89.143428608876036</v>
      </c>
      <c r="T24">
        <v>66.688322463054774</v>
      </c>
      <c r="U24">
        <v>76.682980964378132</v>
      </c>
      <c r="V24">
        <v>8.9998240366125692</v>
      </c>
      <c r="W24">
        <v>58.447417533725606</v>
      </c>
      <c r="X24">
        <f t="shared" si="0"/>
        <v>46.696423788533963</v>
      </c>
      <c r="Y24">
        <f t="shared" si="1"/>
        <v>35.033366734959188</v>
      </c>
      <c r="Z24">
        <f t="shared" si="6"/>
        <v>12.386165593042429</v>
      </c>
      <c r="AB24">
        <v>1400</v>
      </c>
      <c r="AC24">
        <v>-45.371358804425654</v>
      </c>
      <c r="AD24">
        <v>-29.660109044387507</v>
      </c>
      <c r="AE24">
        <v>-26.98743390289339</v>
      </c>
      <c r="AF24">
        <v>-54.537932990650141</v>
      </c>
      <c r="AG24">
        <v>-39.927454260466419</v>
      </c>
      <c r="AH24">
        <v>-2.4350124890179035</v>
      </c>
      <c r="AI24">
        <v>-14.854087980417994</v>
      </c>
      <c r="AJ24">
        <v>-9.7462277340091976</v>
      </c>
      <c r="AK24">
        <f t="shared" si="14"/>
        <v>-27.93995215078353</v>
      </c>
      <c r="AL24">
        <f t="shared" si="15"/>
        <v>18.172295855632516</v>
      </c>
      <c r="AM24">
        <f t="shared" si="7"/>
        <v>6.4248768146229729</v>
      </c>
      <c r="AO24">
        <f t="shared" si="8"/>
        <v>1400</v>
      </c>
      <c r="AP24">
        <f t="shared" si="9"/>
        <v>38.445986515234978</v>
      </c>
      <c r="AQ24">
        <f t="shared" si="10"/>
        <v>19.003133472972468</v>
      </c>
      <c r="AR24">
        <f t="shared" si="2"/>
        <v>-27.93995215078353</v>
      </c>
      <c r="AS24">
        <f t="shared" si="3"/>
        <v>6.4248768146229729</v>
      </c>
      <c r="AT24">
        <f t="shared" si="4"/>
        <v>46.696423788533963</v>
      </c>
      <c r="AU24">
        <f t="shared" si="5"/>
        <v>12.386165593042429</v>
      </c>
    </row>
    <row r="25" spans="1:47" x14ac:dyDescent="0.3">
      <c r="A25">
        <v>1400</v>
      </c>
      <c r="B25">
        <v>67.17936120281631</v>
      </c>
      <c r="C25">
        <v>83.535398344482971</v>
      </c>
      <c r="D25">
        <v>-35.264031390226577</v>
      </c>
      <c r="E25">
        <v>-15.405022074396527</v>
      </c>
      <c r="F25">
        <v>33.594213460275533</v>
      </c>
      <c r="G25" s="6">
        <v>134.18461464720531</v>
      </c>
      <c r="H25">
        <v>47.061285744407996</v>
      </c>
      <c r="I25" s="6">
        <v>-31.859584053461855</v>
      </c>
      <c r="J25">
        <v>62.987642756011617</v>
      </c>
      <c r="K25">
        <f t="shared" si="11"/>
        <v>38.445986515234978</v>
      </c>
      <c r="L25">
        <f t="shared" si="12"/>
        <v>57.009400418917409</v>
      </c>
      <c r="M25">
        <f t="shared" si="13"/>
        <v>19.003133472972468</v>
      </c>
      <c r="O25">
        <v>1600</v>
      </c>
      <c r="P25">
        <v>2.7873898037799907</v>
      </c>
      <c r="Q25">
        <v>-27.459140204572389</v>
      </c>
      <c r="R25">
        <v>39.016888976341541</v>
      </c>
      <c r="S25">
        <v>63.355279522726761</v>
      </c>
      <c r="T25" s="3">
        <v>67.188860144393757</v>
      </c>
      <c r="U25">
        <v>24.978836620045922</v>
      </c>
      <c r="V25">
        <v>10.351182461376647</v>
      </c>
      <c r="W25">
        <v>35.794509154189392</v>
      </c>
      <c r="X25">
        <f t="shared" si="0"/>
        <v>27.001725809785203</v>
      </c>
      <c r="Y25">
        <f t="shared" si="1"/>
        <v>31.60451253531669</v>
      </c>
      <c r="Z25">
        <f t="shared" si="6"/>
        <v>11.173882564908839</v>
      </c>
      <c r="AB25">
        <v>1600</v>
      </c>
      <c r="AC25">
        <v>-43.372016253817186</v>
      </c>
      <c r="AD25">
        <v>-40.550054095870713</v>
      </c>
      <c r="AE25">
        <v>-27.609382286317061</v>
      </c>
      <c r="AF25">
        <v>-54.538308555128502</v>
      </c>
      <c r="AG25">
        <v>-34.768922251930618</v>
      </c>
      <c r="AH25">
        <v>-36.030152926513352</v>
      </c>
      <c r="AI25">
        <v>-25.442858574544015</v>
      </c>
      <c r="AJ25">
        <v>-27.672720734642734</v>
      </c>
      <c r="AK25">
        <f t="shared" si="14"/>
        <v>-36.248051959845526</v>
      </c>
      <c r="AL25">
        <f t="shared" si="15"/>
        <v>9.7902429860918492</v>
      </c>
      <c r="AM25">
        <f t="shared" si="7"/>
        <v>3.4613736024647901</v>
      </c>
      <c r="AO25">
        <f t="shared" si="8"/>
        <v>1600</v>
      </c>
      <c r="AP25">
        <f t="shared" si="9"/>
        <v>0.63625476536984416</v>
      </c>
      <c r="AQ25">
        <f t="shared" si="10"/>
        <v>12.404535365202754</v>
      </c>
      <c r="AR25">
        <f t="shared" si="2"/>
        <v>-36.248051959845526</v>
      </c>
      <c r="AS25">
        <f t="shared" si="3"/>
        <v>3.4613736024647901</v>
      </c>
      <c r="AT25">
        <f t="shared" si="4"/>
        <v>27.001725809785203</v>
      </c>
      <c r="AU25">
        <f t="shared" si="5"/>
        <v>11.173882564908839</v>
      </c>
    </row>
    <row r="26" spans="1:47" x14ac:dyDescent="0.3">
      <c r="A26">
        <v>1600</v>
      </c>
      <c r="B26">
        <v>30.350550742293581</v>
      </c>
      <c r="C26">
        <v>-0.28028050616016503</v>
      </c>
      <c r="D26">
        <v>-49.005457162899553</v>
      </c>
      <c r="E26">
        <v>-14.903085531682066</v>
      </c>
      <c r="F26">
        <v>-2.9060975719679463</v>
      </c>
      <c r="G26" s="6">
        <v>81.262608512269196</v>
      </c>
      <c r="H26">
        <v>-12.247398602526573</v>
      </c>
      <c r="I26" s="6">
        <v>-27.819261625259944</v>
      </c>
      <c r="J26">
        <v>1.2747146342620681</v>
      </c>
      <c r="K26">
        <f t="shared" si="11"/>
        <v>0.63625476536984416</v>
      </c>
      <c r="L26">
        <f t="shared" si="12"/>
        <v>37.213606095608263</v>
      </c>
      <c r="M26">
        <f t="shared" si="13"/>
        <v>12.404535365202754</v>
      </c>
      <c r="O26">
        <v>1800</v>
      </c>
      <c r="P26">
        <v>-11.564748079925925</v>
      </c>
      <c r="Q26">
        <v>-42.552819510755604</v>
      </c>
      <c r="R26">
        <v>20.22065968734438</v>
      </c>
      <c r="S26">
        <v>35.291596278850157</v>
      </c>
      <c r="T26">
        <v>50.3554802061239</v>
      </c>
      <c r="U26">
        <v>-5.3796757228430172</v>
      </c>
      <c r="V26">
        <v>-24.115208006408455</v>
      </c>
      <c r="W26">
        <v>-1.1434080316852555</v>
      </c>
      <c r="X26">
        <f t="shared" si="0"/>
        <v>2.6389846025875223</v>
      </c>
      <c r="Y26">
        <f t="shared" si="1"/>
        <v>30.916037704674149</v>
      </c>
      <c r="Z26">
        <f t="shared" si="6"/>
        <v>10.930469954197038</v>
      </c>
      <c r="AB26">
        <v>1800</v>
      </c>
      <c r="AC26">
        <v>-51.798279562073468</v>
      </c>
      <c r="AD26">
        <v>-33.8832512390509</v>
      </c>
      <c r="AE26">
        <v>-37.175323336328461</v>
      </c>
      <c r="AF26">
        <v>-64.684609372911552</v>
      </c>
      <c r="AG26">
        <v>-44.068924637313394</v>
      </c>
      <c r="AH26">
        <v>-26.951612331654331</v>
      </c>
      <c r="AI26">
        <v>-35.715871438196977</v>
      </c>
      <c r="AJ26">
        <v>-29.1304138672667</v>
      </c>
      <c r="AK26">
        <f t="shared" si="14"/>
        <v>-40.426035723099481</v>
      </c>
      <c r="AL26">
        <f t="shared" si="15"/>
        <v>12.625308660196392</v>
      </c>
      <c r="AM26">
        <f t="shared" si="7"/>
        <v>4.4637206840990569</v>
      </c>
      <c r="AO26">
        <f t="shared" si="8"/>
        <v>1800</v>
      </c>
      <c r="AP26">
        <f t="shared" si="9"/>
        <v>-23.974672357874304</v>
      </c>
      <c r="AQ26">
        <f t="shared" si="10"/>
        <v>8.9548008307085887</v>
      </c>
      <c r="AR26">
        <f t="shared" si="2"/>
        <v>-40.426035723099481</v>
      </c>
      <c r="AS26">
        <f t="shared" si="3"/>
        <v>4.4637206840990569</v>
      </c>
      <c r="AT26">
        <f t="shared" si="4"/>
        <v>2.6389846025875223</v>
      </c>
      <c r="AU26">
        <f t="shared" si="5"/>
        <v>10.930469954197038</v>
      </c>
    </row>
    <row r="27" spans="1:47" x14ac:dyDescent="0.3">
      <c r="A27">
        <v>1800</v>
      </c>
      <c r="B27">
        <v>-2.8194985255656189</v>
      </c>
      <c r="C27">
        <v>-45.005162890387929</v>
      </c>
      <c r="D27">
        <v>-50.204408210133749</v>
      </c>
      <c r="E27">
        <v>-17.006424049274681</v>
      </c>
      <c r="F27">
        <v>-33.453734878873036</v>
      </c>
      <c r="G27" s="6">
        <v>35.588001667387658</v>
      </c>
      <c r="H27">
        <v>-43.205073695202429</v>
      </c>
      <c r="I27" s="6">
        <v>-23.867125240831474</v>
      </c>
      <c r="J27">
        <v>-35.798625397987472</v>
      </c>
      <c r="K27">
        <f t="shared" si="11"/>
        <v>-23.974672357874304</v>
      </c>
      <c r="L27">
        <f t="shared" si="12"/>
        <v>26.864402492125766</v>
      </c>
      <c r="M27">
        <f t="shared" si="13"/>
        <v>8.9548008307085887</v>
      </c>
      <c r="O27">
        <v>2000</v>
      </c>
      <c r="P27">
        <v>-26.275267905889066</v>
      </c>
      <c r="Q27">
        <v>-47.522897397096926</v>
      </c>
      <c r="R27">
        <v>16.762911256352577</v>
      </c>
      <c r="S27">
        <v>-6.8556130701703673</v>
      </c>
      <c r="T27">
        <v>40.395145216624833</v>
      </c>
      <c r="U27">
        <v>-24.592488802600595</v>
      </c>
      <c r="V27">
        <v>-28.065893083004948</v>
      </c>
      <c r="W27">
        <v>-21.799099873510485</v>
      </c>
      <c r="X27">
        <f t="shared" si="0"/>
        <v>-12.244150457411871</v>
      </c>
      <c r="Y27">
        <f t="shared" si="1"/>
        <v>28.22589923640993</v>
      </c>
      <c r="Z27">
        <f t="shared" si="6"/>
        <v>9.9793623775768268</v>
      </c>
      <c r="AB27">
        <v>2000</v>
      </c>
      <c r="AC27">
        <v>-57.680423526180896</v>
      </c>
      <c r="AD27">
        <v>-31.011585346769476</v>
      </c>
      <c r="AE27">
        <v>-45.098330236848682</v>
      </c>
      <c r="AF27">
        <v>-57.933197990185569</v>
      </c>
      <c r="AG27">
        <v>-44.020052581875774</v>
      </c>
      <c r="AH27">
        <v>-33.096794454702909</v>
      </c>
      <c r="AI27">
        <v>-27.541466950646495</v>
      </c>
      <c r="AJ27">
        <v>-37.854526810728188</v>
      </c>
      <c r="AK27">
        <f t="shared" si="14"/>
        <v>-41.779547237242248</v>
      </c>
      <c r="AL27">
        <f t="shared" si="15"/>
        <v>11.583734895813873</v>
      </c>
      <c r="AM27">
        <f t="shared" si="7"/>
        <v>4.0954687481486172</v>
      </c>
      <c r="AO27">
        <f t="shared" si="8"/>
        <v>2000</v>
      </c>
      <c r="AP27">
        <f t="shared" si="9"/>
        <v>-20.532268561248713</v>
      </c>
      <c r="AQ27">
        <f t="shared" si="10"/>
        <v>8.7158745309790024</v>
      </c>
      <c r="AR27">
        <f t="shared" si="2"/>
        <v>-41.779547237242248</v>
      </c>
      <c r="AS27">
        <f t="shared" si="3"/>
        <v>4.0954687481486172</v>
      </c>
      <c r="AT27">
        <f t="shared" si="4"/>
        <v>-12.244150457411871</v>
      </c>
      <c r="AU27">
        <f t="shared" si="5"/>
        <v>9.9793623775768268</v>
      </c>
    </row>
    <row r="28" spans="1:47" x14ac:dyDescent="0.3">
      <c r="A28">
        <v>2000</v>
      </c>
      <c r="B28">
        <v>-17.120631434421906</v>
      </c>
      <c r="D28">
        <v>-45.833045612221269</v>
      </c>
      <c r="E28">
        <v>-6.6764770039786718</v>
      </c>
      <c r="F28">
        <v>-27.367509644211783</v>
      </c>
      <c r="G28" s="6">
        <v>28.698738117586984</v>
      </c>
      <c r="H28">
        <v>-37.684724950139405</v>
      </c>
      <c r="I28" s="6">
        <v>-13.362902202833157</v>
      </c>
      <c r="J28">
        <v>-44.911595759770506</v>
      </c>
      <c r="K28">
        <f t="shared" si="11"/>
        <v>-20.532268561248713</v>
      </c>
      <c r="L28">
        <f t="shared" si="12"/>
        <v>24.652215939305488</v>
      </c>
      <c r="M28">
        <f>L28/SQRT(8)</f>
        <v>8.7158745309790024</v>
      </c>
      <c r="O28">
        <v>2200</v>
      </c>
      <c r="P28">
        <v>-22.586970517465549</v>
      </c>
      <c r="R28">
        <v>-16.850333525727002</v>
      </c>
      <c r="S28">
        <v>-17.739019766557604</v>
      </c>
      <c r="T28">
        <v>36.777738426859877</v>
      </c>
      <c r="U28">
        <v>-30.305809349205031</v>
      </c>
      <c r="V28">
        <v>-28.749196778194577</v>
      </c>
      <c r="W28">
        <v>-23.82401348187808</v>
      </c>
      <c r="X28">
        <f t="shared" si="0"/>
        <v>-14.75394357030971</v>
      </c>
      <c r="Y28">
        <f t="shared" si="1"/>
        <v>23.274341741902489</v>
      </c>
      <c r="Z28">
        <f t="shared" si="6"/>
        <v>8.2287224366761862</v>
      </c>
      <c r="AB28">
        <v>2200</v>
      </c>
      <c r="AC28">
        <v>-60.988149980282181</v>
      </c>
      <c r="AD28">
        <v>-26.691846148618747</v>
      </c>
      <c r="AE28">
        <v>-36.560561570998971</v>
      </c>
      <c r="AF28">
        <v>-56.546865693988359</v>
      </c>
      <c r="AG28">
        <v>-49.49623821085703</v>
      </c>
      <c r="AH28">
        <v>-34.984425657998493</v>
      </c>
      <c r="AI28">
        <v>-21.724047182351125</v>
      </c>
      <c r="AJ28">
        <v>-40.006496423595905</v>
      </c>
      <c r="AK28">
        <f t="shared" si="14"/>
        <v>-40.874828858586355</v>
      </c>
      <c r="AL28">
        <f t="shared" si="15"/>
        <v>13.869083371750866</v>
      </c>
      <c r="AM28">
        <f t="shared" si="7"/>
        <v>4.9034614505033121</v>
      </c>
      <c r="AO28">
        <f t="shared" si="8"/>
        <v>2200</v>
      </c>
      <c r="AP28">
        <f t="shared" si="9"/>
        <v>-22.194527584222779</v>
      </c>
      <c r="AQ28">
        <f t="shared" si="10"/>
        <v>6.0670591287379416</v>
      </c>
      <c r="AR28">
        <f t="shared" si="2"/>
        <v>-40.874828858586355</v>
      </c>
      <c r="AS28">
        <f t="shared" si="3"/>
        <v>4.9034614505033121</v>
      </c>
      <c r="AT28">
        <f t="shared" si="4"/>
        <v>-14.75394357030971</v>
      </c>
      <c r="AU28">
        <f t="shared" si="5"/>
        <v>8.2287224366761862</v>
      </c>
    </row>
    <row r="29" spans="1:47" x14ac:dyDescent="0.3">
      <c r="A29">
        <v>2200</v>
      </c>
      <c r="B29">
        <v>-21.503690548489388</v>
      </c>
      <c r="D29">
        <v>-44.735167185769377</v>
      </c>
      <c r="E29">
        <v>-9.879758102090646</v>
      </c>
      <c r="F29">
        <v>-21.096269810838944</v>
      </c>
      <c r="G29" s="6">
        <v>10.58165643743005</v>
      </c>
      <c r="H29">
        <v>-29.272148117297018</v>
      </c>
      <c r="I29" s="6">
        <v>-22.871097741351353</v>
      </c>
      <c r="J29">
        <v>-38.779745605375552</v>
      </c>
      <c r="K29">
        <f t="shared" si="11"/>
        <v>-22.194527584222779</v>
      </c>
      <c r="L29">
        <f t="shared" si="12"/>
        <v>17.160234607161382</v>
      </c>
      <c r="M29">
        <f t="shared" ref="M29:M31" si="16">L29/SQRT(8)</f>
        <v>6.0670591287379416</v>
      </c>
      <c r="O29">
        <v>2400</v>
      </c>
      <c r="P29">
        <v>-21.017726906267566</v>
      </c>
      <c r="R29">
        <v>-9.6743806645649215</v>
      </c>
      <c r="S29">
        <v>-26.026796562519866</v>
      </c>
      <c r="T29">
        <v>-0.77947250842826088</v>
      </c>
      <c r="U29">
        <v>-43.073210620222234</v>
      </c>
      <c r="V29">
        <v>-34.768782335530837</v>
      </c>
      <c r="W29">
        <v>-31.159838366453059</v>
      </c>
      <c r="X29">
        <f t="shared" si="0"/>
        <v>-23.785743994855245</v>
      </c>
      <c r="Y29">
        <f t="shared" si="1"/>
        <v>14.652156301940808</v>
      </c>
      <c r="Z29">
        <f t="shared" si="6"/>
        <v>5.1803195400537758</v>
      </c>
      <c r="AB29">
        <v>2400</v>
      </c>
      <c r="AC29">
        <v>-63.019594801056847</v>
      </c>
      <c r="AD29">
        <v>-41.305147834501419</v>
      </c>
      <c r="AE29">
        <v>-38.429144904618916</v>
      </c>
      <c r="AF29">
        <v>-70.684759632946353</v>
      </c>
      <c r="AG29">
        <v>-56.899746393189623</v>
      </c>
      <c r="AH29">
        <v>-33.422289128660012</v>
      </c>
      <c r="AI29">
        <v>-33.590384648185264</v>
      </c>
      <c r="AJ29">
        <v>-42.586278657057662</v>
      </c>
      <c r="AK29">
        <f t="shared" si="14"/>
        <v>-47.492168250027007</v>
      </c>
      <c r="AL29">
        <f t="shared" si="15"/>
        <v>14.158320366255472</v>
      </c>
      <c r="AM29">
        <f t="shared" si="7"/>
        <v>5.0057221705954236</v>
      </c>
      <c r="AO29">
        <f t="shared" si="8"/>
        <v>2400</v>
      </c>
      <c r="AP29">
        <f t="shared" si="9"/>
        <v>-23.354869966343248</v>
      </c>
      <c r="AQ29">
        <f t="shared" si="10"/>
        <v>4.8966124292192728</v>
      </c>
      <c r="AR29">
        <f t="shared" si="2"/>
        <v>-47.492168250027007</v>
      </c>
      <c r="AS29">
        <f t="shared" si="3"/>
        <v>5.0057221705954236</v>
      </c>
      <c r="AT29">
        <f t="shared" si="4"/>
        <v>-23.785743994855245</v>
      </c>
      <c r="AU29">
        <f t="shared" si="5"/>
        <v>5.1803195400537758</v>
      </c>
    </row>
    <row r="30" spans="1:47" x14ac:dyDescent="0.3">
      <c r="A30">
        <v>2400</v>
      </c>
      <c r="B30">
        <v>-19.502475816358512</v>
      </c>
      <c r="D30">
        <v>-40.542093107444039</v>
      </c>
      <c r="E30">
        <v>-6.707691711202723</v>
      </c>
      <c r="F30">
        <v>-23.065721323858039</v>
      </c>
      <c r="G30" s="6">
        <v>-1.3713003347387911</v>
      </c>
      <c r="H30">
        <v>-37.828238193894379</v>
      </c>
      <c r="I30" s="6">
        <v>-29.526008425507854</v>
      </c>
      <c r="J30">
        <v>-28.295430817741646</v>
      </c>
      <c r="K30">
        <f t="shared" si="11"/>
        <v>-23.354869966343248</v>
      </c>
      <c r="L30">
        <f t="shared" si="12"/>
        <v>13.849711414173125</v>
      </c>
      <c r="M30">
        <f t="shared" si="16"/>
        <v>4.8966124292192728</v>
      </c>
      <c r="O30">
        <v>2600</v>
      </c>
      <c r="P30">
        <v>-20.3980009654491</v>
      </c>
      <c r="R30">
        <v>-24.543238472346047</v>
      </c>
      <c r="S30">
        <v>-26.497061455201749</v>
      </c>
      <c r="T30">
        <v>-10.489016137407182</v>
      </c>
      <c r="U30">
        <v>-29.161427419557572</v>
      </c>
      <c r="W30">
        <v>-22.610934063634534</v>
      </c>
      <c r="X30">
        <f t="shared" si="0"/>
        <v>-22.283279752266029</v>
      </c>
      <c r="Y30">
        <f t="shared" si="1"/>
        <v>6.5259263351357664</v>
      </c>
      <c r="Z30">
        <f t="shared" si="6"/>
        <v>2.3072633825491868</v>
      </c>
      <c r="AB30">
        <v>2600</v>
      </c>
      <c r="AC30">
        <v>-69.819038156415004</v>
      </c>
      <c r="AD30">
        <v>-40.241810150031249</v>
      </c>
      <c r="AE30">
        <v>-42.359848285895715</v>
      </c>
      <c r="AF30">
        <v>-62.418712548338675</v>
      </c>
      <c r="AG30">
        <v>-57.111772345811495</v>
      </c>
      <c r="AI30">
        <v>-28.969053089645517</v>
      </c>
      <c r="AK30">
        <f t="shared" si="14"/>
        <v>-50.153372429356274</v>
      </c>
      <c r="AL30">
        <f t="shared" si="15"/>
        <v>15.448946743377297</v>
      </c>
      <c r="AM30">
        <f>AL30/SQRT(6)</f>
        <v>6.3070060974510458</v>
      </c>
      <c r="AO30">
        <f t="shared" si="8"/>
        <v>2600</v>
      </c>
      <c r="AP30">
        <f t="shared" si="9"/>
        <v>-17.281748604190263</v>
      </c>
      <c r="AQ30">
        <f t="shared" si="10"/>
        <v>4.4212681832549237</v>
      </c>
      <c r="AR30">
        <f t="shared" si="2"/>
        <v>-50.153372429356274</v>
      </c>
      <c r="AS30">
        <f t="shared" si="3"/>
        <v>6.3070060974510458</v>
      </c>
      <c r="AT30">
        <f t="shared" si="4"/>
        <v>-22.283279752266029</v>
      </c>
      <c r="AU30">
        <f t="shared" si="5"/>
        <v>2.3072633825491868</v>
      </c>
    </row>
    <row r="31" spans="1:47" x14ac:dyDescent="0.3">
      <c r="A31">
        <v>2600</v>
      </c>
      <c r="B31">
        <v>-17.181679866662311</v>
      </c>
      <c r="D31">
        <v>-30.809733394829589</v>
      </c>
      <c r="E31">
        <v>-8.2409267052228774</v>
      </c>
      <c r="F31">
        <v>-6.3397882234542307</v>
      </c>
      <c r="G31" s="6">
        <v>2.6708559241906067</v>
      </c>
      <c r="H31">
        <v>-22.415243097518559</v>
      </c>
      <c r="I31" s="6">
        <v>-22.615965309079339</v>
      </c>
      <c r="J31">
        <v>-33.321508160945783</v>
      </c>
      <c r="K31">
        <f>AVERAGE(B31:J31)</f>
        <v>-17.281748604190263</v>
      </c>
      <c r="L31">
        <f>STDEV(B31:J31)</f>
        <v>12.505234855295537</v>
      </c>
      <c r="M31">
        <f t="shared" si="16"/>
        <v>4.4212681832549237</v>
      </c>
      <c r="O31">
        <v>2800</v>
      </c>
      <c r="P31">
        <v>-18.615182322259482</v>
      </c>
      <c r="R31">
        <v>-25.832500268639468</v>
      </c>
      <c r="S31">
        <v>-28.561535627563483</v>
      </c>
      <c r="T31">
        <v>-21.000620359541806</v>
      </c>
      <c r="U31">
        <v>-29.682079647990246</v>
      </c>
      <c r="W31">
        <v>-24.135884295367607</v>
      </c>
      <c r="X31">
        <f t="shared" si="0"/>
        <v>-24.637967086893681</v>
      </c>
      <c r="Y31">
        <f t="shared" si="1"/>
        <v>4.2900043312395741</v>
      </c>
      <c r="Z31">
        <f t="shared" si="6"/>
        <v>1.5167455769695812</v>
      </c>
      <c r="AB31">
        <v>2800</v>
      </c>
      <c r="AC31">
        <v>-63.511721524160293</v>
      </c>
      <c r="AD31">
        <v>-32.511709752305343</v>
      </c>
      <c r="AI31">
        <v>-34.796245473131385</v>
      </c>
      <c r="AK31">
        <f t="shared" si="14"/>
        <v>-43.606558916532343</v>
      </c>
      <c r="AL31">
        <f t="shared" si="15"/>
        <v>17.276180124437673</v>
      </c>
      <c r="AM31">
        <f>AL31/SQRT(3)</f>
        <v>9.9744072454125536</v>
      </c>
      <c r="AO31">
        <f t="shared" si="8"/>
        <v>2800</v>
      </c>
      <c r="AP31">
        <f t="shared" si="9"/>
        <v>-17.137382248061535</v>
      </c>
      <c r="AQ31">
        <f t="shared" si="10"/>
        <v>2.9925855202834306</v>
      </c>
      <c r="AR31">
        <f t="shared" si="2"/>
        <v>-43.606558916532343</v>
      </c>
      <c r="AS31">
        <f t="shared" si="3"/>
        <v>9.9744072454125536</v>
      </c>
      <c r="AT31">
        <f t="shared" si="4"/>
        <v>-24.637967086893681</v>
      </c>
      <c r="AU31">
        <f t="shared" si="5"/>
        <v>1.5167455769695812</v>
      </c>
    </row>
    <row r="32" spans="1:47" x14ac:dyDescent="0.3">
      <c r="A32">
        <v>2800</v>
      </c>
      <c r="B32">
        <v>-12.306170190443977</v>
      </c>
      <c r="D32">
        <v>-19.408888041125348</v>
      </c>
      <c r="E32">
        <v>-7.8168498011579723</v>
      </c>
      <c r="F32">
        <v>-14.491027634692466</v>
      </c>
      <c r="H32">
        <v>-28.916219837472426</v>
      </c>
      <c r="I32" s="6">
        <v>-19.885137983477019</v>
      </c>
      <c r="K32">
        <f t="shared" si="11"/>
        <v>-17.137382248061535</v>
      </c>
      <c r="L32">
        <f t="shared" si="12"/>
        <v>7.3303075363357229</v>
      </c>
      <c r="M32">
        <f>L32/SQRT(6)</f>
        <v>2.9925855202834306</v>
      </c>
      <c r="O32">
        <v>3000</v>
      </c>
      <c r="P32">
        <v>-16.592410964569346</v>
      </c>
      <c r="R32">
        <v>-21.078324450580428</v>
      </c>
      <c r="S32">
        <v>-33.240797505298126</v>
      </c>
      <c r="T32">
        <v>-19.658161145714278</v>
      </c>
      <c r="U32">
        <v>-38.145836150122378</v>
      </c>
      <c r="W32">
        <v>-21.203424112975934</v>
      </c>
      <c r="X32">
        <f t="shared" si="0"/>
        <v>-24.986492388210081</v>
      </c>
      <c r="Y32">
        <f t="shared" si="1"/>
        <v>8.5992904380586292</v>
      </c>
      <c r="Z32">
        <f t="shared" si="6"/>
        <v>3.0403082910719466</v>
      </c>
      <c r="AB32">
        <v>3000</v>
      </c>
      <c r="AC32">
        <v>-63.401346323201949</v>
      </c>
      <c r="AD32">
        <v>-37.883459122172603</v>
      </c>
      <c r="AI32">
        <v>-27.036307800112635</v>
      </c>
      <c r="AK32">
        <f t="shared" si="14"/>
        <v>-42.773704415162399</v>
      </c>
      <c r="AL32">
        <f t="shared" si="15"/>
        <v>18.669222827039388</v>
      </c>
      <c r="AM32">
        <f>AL32/SQRT(3)</f>
        <v>10.778680824752298</v>
      </c>
      <c r="AO32">
        <f t="shared" si="8"/>
        <v>3000</v>
      </c>
      <c r="AP32">
        <f t="shared" si="9"/>
        <v>-13.591482018501665</v>
      </c>
      <c r="AQ32">
        <f t="shared" si="10"/>
        <v>3.2804828393588945</v>
      </c>
      <c r="AR32">
        <f t="shared" si="2"/>
        <v>-42.773704415162399</v>
      </c>
      <c r="AS32">
        <f t="shared" si="3"/>
        <v>10.778680824752298</v>
      </c>
      <c r="AT32">
        <f t="shared" si="4"/>
        <v>-24.986492388210081</v>
      </c>
      <c r="AU32">
        <f t="shared" si="5"/>
        <v>3.0403082910719466</v>
      </c>
    </row>
    <row r="33" spans="1:47" x14ac:dyDescent="0.3">
      <c r="A33">
        <v>3000</v>
      </c>
      <c r="B33">
        <v>-10.160944462812864</v>
      </c>
      <c r="D33">
        <v>-19.609995899391759</v>
      </c>
      <c r="E33">
        <v>-5.3673838161562495</v>
      </c>
      <c r="F33">
        <v>-7.0610019577948924</v>
      </c>
      <c r="H33">
        <v>-26.403819697916187</v>
      </c>
      <c r="I33" s="6">
        <v>-12.945746276938033</v>
      </c>
      <c r="K33">
        <f t="shared" si="11"/>
        <v>-13.591482018501665</v>
      </c>
      <c r="L33">
        <f t="shared" si="12"/>
        <v>8.0355090663858473</v>
      </c>
      <c r="M33">
        <f t="shared" ref="M33:M34" si="17">L33/SQRT(6)</f>
        <v>3.2804828393588945</v>
      </c>
      <c r="O33">
        <v>3200</v>
      </c>
      <c r="P33">
        <v>-11.814301996428357</v>
      </c>
      <c r="R33">
        <v>-25.269631510601499</v>
      </c>
      <c r="T33">
        <v>-19.770987632789584</v>
      </c>
      <c r="U33">
        <v>-37.316227731648901</v>
      </c>
      <c r="W33">
        <v>-28.784917648190966</v>
      </c>
      <c r="X33">
        <f t="shared" si="0"/>
        <v>-24.591213303931863</v>
      </c>
      <c r="Y33">
        <f t="shared" si="1"/>
        <v>9.5715390305890082</v>
      </c>
      <c r="Z33">
        <f>Y33/SQRT(7)</f>
        <v>3.6177017055838241</v>
      </c>
      <c r="AB33">
        <v>3200</v>
      </c>
      <c r="AD33">
        <v>-37.31902139370613</v>
      </c>
      <c r="AI33">
        <v>-18.650568054365671</v>
      </c>
      <c r="AK33">
        <f t="shared" si="14"/>
        <v>-27.984794724035901</v>
      </c>
      <c r="AL33">
        <f t="shared" si="15"/>
        <v>13.200589950512299</v>
      </c>
      <c r="AM33">
        <f>AL33/SQRT(2)</f>
        <v>9.3342266696702385</v>
      </c>
      <c r="AO33">
        <f t="shared" si="8"/>
        <v>3200</v>
      </c>
      <c r="AP33">
        <f t="shared" si="9"/>
        <v>-13.001291879438702</v>
      </c>
      <c r="AQ33">
        <f t="shared" si="10"/>
        <v>3.6369082160147022</v>
      </c>
      <c r="AR33">
        <f t="shared" si="2"/>
        <v>-27.984794724035901</v>
      </c>
      <c r="AS33">
        <f t="shared" si="3"/>
        <v>9.3342266696702385</v>
      </c>
      <c r="AT33">
        <f t="shared" si="4"/>
        <v>-24.591213303931863</v>
      </c>
      <c r="AU33">
        <f t="shared" si="5"/>
        <v>3.6177017055838241</v>
      </c>
    </row>
    <row r="34" spans="1:47" x14ac:dyDescent="0.3">
      <c r="A34">
        <v>3200</v>
      </c>
      <c r="B34">
        <v>-6.9798770679495616</v>
      </c>
      <c r="D34">
        <v>-9.9239875942622486</v>
      </c>
      <c r="E34">
        <v>-4.2524758571331125</v>
      </c>
      <c r="F34">
        <v>-15.008916766961358</v>
      </c>
      <c r="H34">
        <v>-12.404731111171854</v>
      </c>
      <c r="I34" s="6">
        <v>-29.437762879154075</v>
      </c>
      <c r="K34">
        <f t="shared" si="11"/>
        <v>-13.001291879438702</v>
      </c>
      <c r="L34">
        <f t="shared" si="12"/>
        <v>8.9085693705718789</v>
      </c>
      <c r="M34">
        <f t="shared" si="17"/>
        <v>3.6369082160147022</v>
      </c>
      <c r="O34">
        <v>3400</v>
      </c>
      <c r="P34">
        <v>-11.622644374595497</v>
      </c>
      <c r="R34">
        <v>-26.313856121440825</v>
      </c>
      <c r="T34">
        <v>-17.71942345763793</v>
      </c>
      <c r="W34">
        <v>-22.179728136124243</v>
      </c>
      <c r="X34">
        <f t="shared" si="0"/>
        <v>-19.458913022449625</v>
      </c>
      <c r="Y34">
        <f t="shared" si="1"/>
        <v>6.293541929116369</v>
      </c>
      <c r="Z34">
        <f>Y34/SQRT(6)</f>
        <v>2.5693277335244002</v>
      </c>
      <c r="AB34">
        <v>3400</v>
      </c>
      <c r="AI34">
        <v>-14.844555092910184</v>
      </c>
      <c r="AK34">
        <f t="shared" si="14"/>
        <v>-14.844555092910184</v>
      </c>
      <c r="AO34">
        <f t="shared" si="8"/>
        <v>3400</v>
      </c>
      <c r="AP34">
        <f t="shared" si="9"/>
        <v>-11.24252792890041</v>
      </c>
      <c r="AQ34">
        <f t="shared" si="10"/>
        <v>4.9178575405289768</v>
      </c>
      <c r="AR34">
        <f t="shared" si="2"/>
        <v>-14.844555092910184</v>
      </c>
      <c r="AT34">
        <f t="shared" si="4"/>
        <v>-19.458913022449625</v>
      </c>
      <c r="AU34">
        <f t="shared" si="5"/>
        <v>2.5693277335244002</v>
      </c>
    </row>
    <row r="35" spans="1:47" x14ac:dyDescent="0.3">
      <c r="A35">
        <v>3400</v>
      </c>
      <c r="B35">
        <v>-9.5705930886276764</v>
      </c>
      <c r="E35">
        <v>-0.59053916629373582</v>
      </c>
      <c r="F35">
        <v>-1.2920154586074541</v>
      </c>
      <c r="H35">
        <v>-19.189269867820219</v>
      </c>
      <c r="I35" s="6">
        <v>-25.570222063152965</v>
      </c>
      <c r="K35">
        <f t="shared" si="11"/>
        <v>-11.24252792890041</v>
      </c>
      <c r="L35">
        <f t="shared" si="12"/>
        <v>10.996663764282721</v>
      </c>
      <c r="M35">
        <f>L35/SQRT(5)</f>
        <v>4.9178575405289768</v>
      </c>
      <c r="O35">
        <v>3600</v>
      </c>
      <c r="P35">
        <v>-5.0892105763326496</v>
      </c>
      <c r="X35">
        <f t="shared" si="0"/>
        <v>-5.0892105763326496</v>
      </c>
      <c r="Y35" t="e">
        <f t="shared" si="1"/>
        <v>#DIV/0!</v>
      </c>
      <c r="Z35" t="e">
        <f>Y35/SQRT(3)</f>
        <v>#DIV/0!</v>
      </c>
      <c r="AB35">
        <v>3600</v>
      </c>
      <c r="AI35">
        <v>-4.4302454276172858</v>
      </c>
      <c r="AK35">
        <f t="shared" si="14"/>
        <v>-4.4302454276172858</v>
      </c>
      <c r="AO35">
        <f t="shared" si="8"/>
        <v>3600</v>
      </c>
      <c r="AP35">
        <f t="shared" si="9"/>
        <v>-15.660101969720968</v>
      </c>
      <c r="AQ35">
        <f t="shared" si="10"/>
        <v>9.2658743808453448</v>
      </c>
      <c r="AR35">
        <f t="shared" si="2"/>
        <v>-4.4302454276172858</v>
      </c>
    </row>
    <row r="36" spans="1:47" x14ac:dyDescent="0.3">
      <c r="A36">
        <v>3600</v>
      </c>
      <c r="B36">
        <v>-6.3942275888756228</v>
      </c>
      <c r="H36">
        <v>-24.925976350566312</v>
      </c>
      <c r="K36">
        <f t="shared" si="11"/>
        <v>-15.660101969720968</v>
      </c>
      <c r="L36">
        <f t="shared" si="12"/>
        <v>13.103925216636892</v>
      </c>
      <c r="M36">
        <f>L36/SQRT(2)</f>
        <v>9.2658743808453448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6"/>
  <sheetViews>
    <sheetView workbookViewId="0">
      <selection activeCell="A11" sqref="A11"/>
    </sheetView>
  </sheetViews>
  <sheetFormatPr defaultColWidth="10.8203125" defaultRowHeight="12.4" x14ac:dyDescent="0.3"/>
  <sheetData>
    <row r="1" spans="1:31" x14ac:dyDescent="0.3">
      <c r="A1" s="10" t="s">
        <v>201</v>
      </c>
    </row>
    <row r="2" spans="1:31" x14ac:dyDescent="0.3">
      <c r="A2" s="10" t="s">
        <v>202</v>
      </c>
    </row>
    <row r="3" spans="1:31" x14ac:dyDescent="0.3">
      <c r="A3" t="s">
        <v>232</v>
      </c>
    </row>
    <row r="4" spans="1:31" x14ac:dyDescent="0.3">
      <c r="A4" s="10" t="s">
        <v>205</v>
      </c>
    </row>
    <row r="5" spans="1:31" ht="12.75" thickBot="1" x14ac:dyDescent="0.35"/>
    <row r="6" spans="1:31" x14ac:dyDescent="0.3">
      <c r="Y6" s="23"/>
      <c r="Z6" s="24"/>
      <c r="AA6" s="24"/>
      <c r="AB6" s="24"/>
      <c r="AC6" s="24"/>
      <c r="AD6" s="24"/>
      <c r="AE6" s="25"/>
    </row>
    <row r="7" spans="1:31" x14ac:dyDescent="0.3">
      <c r="F7" t="s">
        <v>49</v>
      </c>
      <c r="O7" t="s">
        <v>173</v>
      </c>
      <c r="Y7" s="11" t="s">
        <v>184</v>
      </c>
      <c r="Z7" s="1"/>
      <c r="AA7" s="1"/>
      <c r="AB7" s="1"/>
      <c r="AC7" s="1"/>
      <c r="AD7" s="1"/>
      <c r="AE7" s="12"/>
    </row>
    <row r="8" spans="1:31" x14ac:dyDescent="0.3">
      <c r="B8" t="s">
        <v>57</v>
      </c>
      <c r="F8" t="s">
        <v>121</v>
      </c>
      <c r="O8" t="s">
        <v>120</v>
      </c>
      <c r="P8" t="s">
        <v>121</v>
      </c>
      <c r="Y8" s="11"/>
      <c r="Z8" s="1" t="s">
        <v>44</v>
      </c>
      <c r="AA8" s="1"/>
      <c r="AB8" s="1"/>
      <c r="AC8" s="1" t="s">
        <v>41</v>
      </c>
      <c r="AD8" s="1"/>
      <c r="AE8" s="12"/>
    </row>
    <row r="9" spans="1:31" x14ac:dyDescent="0.3">
      <c r="B9" t="s">
        <v>44</v>
      </c>
      <c r="C9" t="s">
        <v>41</v>
      </c>
      <c r="E9" t="s">
        <v>120</v>
      </c>
      <c r="F9" t="s">
        <v>165</v>
      </c>
      <c r="G9" t="s">
        <v>166</v>
      </c>
      <c r="H9" t="s">
        <v>167</v>
      </c>
      <c r="I9" t="s">
        <v>168</v>
      </c>
      <c r="J9" t="s">
        <v>169</v>
      </c>
      <c r="K9" t="s">
        <v>170</v>
      </c>
      <c r="L9" t="s">
        <v>171</v>
      </c>
      <c r="M9" t="s">
        <v>172</v>
      </c>
      <c r="P9" t="s">
        <v>174</v>
      </c>
      <c r="Q9" t="s">
        <v>175</v>
      </c>
      <c r="R9" t="s">
        <v>176</v>
      </c>
      <c r="S9" t="s">
        <v>177</v>
      </c>
      <c r="T9" t="s">
        <v>178</v>
      </c>
      <c r="U9" t="s">
        <v>179</v>
      </c>
      <c r="V9" t="s">
        <v>180</v>
      </c>
      <c r="W9" t="s">
        <v>181</v>
      </c>
      <c r="Y9" s="11"/>
      <c r="Z9" s="1" t="s">
        <v>57</v>
      </c>
      <c r="AA9" s="1" t="s">
        <v>49</v>
      </c>
      <c r="AB9" s="1" t="s">
        <v>182</v>
      </c>
      <c r="AC9" s="1" t="s">
        <v>57</v>
      </c>
      <c r="AD9" s="1" t="s">
        <v>49</v>
      </c>
      <c r="AE9" s="12" t="s">
        <v>182</v>
      </c>
    </row>
    <row r="10" spans="1:31" x14ac:dyDescent="0.3">
      <c r="A10">
        <v>10</v>
      </c>
      <c r="B10">
        <v>0</v>
      </c>
      <c r="C10">
        <v>0</v>
      </c>
      <c r="E10">
        <v>10</v>
      </c>
      <c r="F10">
        <v>0</v>
      </c>
      <c r="G10">
        <v>1.1049747792998723</v>
      </c>
      <c r="H10">
        <v>0</v>
      </c>
      <c r="I10">
        <v>0</v>
      </c>
      <c r="J10">
        <v>0</v>
      </c>
      <c r="K10">
        <v>0</v>
      </c>
      <c r="L10">
        <v>4.7862871695183067</v>
      </c>
      <c r="M10">
        <v>0</v>
      </c>
      <c r="O10">
        <v>10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Y10" s="11">
        <v>10</v>
      </c>
      <c r="Z10" s="1">
        <f t="shared" ref="Z10:Z31" si="0">B44</f>
        <v>0</v>
      </c>
      <c r="AA10" s="1">
        <f t="shared" ref="AA10:AA31" si="1">N44</f>
        <v>0.64726362349734612</v>
      </c>
      <c r="AB10" s="1">
        <f t="shared" ref="AB10:AB31" si="2">AB44</f>
        <v>0</v>
      </c>
      <c r="AC10" s="1">
        <f t="shared" ref="AC10:AC31" si="3">C44</f>
        <v>0</v>
      </c>
      <c r="AD10" s="1">
        <f t="shared" ref="AD10:AD31" si="4">P44</f>
        <v>0.52252163939811391</v>
      </c>
      <c r="AE10" s="12">
        <f t="shared" ref="AE10:AE31" si="5">AD44</f>
        <v>0</v>
      </c>
    </row>
    <row r="11" spans="1:31" x14ac:dyDescent="0.3">
      <c r="A11">
        <v>100</v>
      </c>
      <c r="B11">
        <v>4.0797993549267044</v>
      </c>
      <c r="C11">
        <v>2.695276001833864</v>
      </c>
      <c r="E11">
        <v>100</v>
      </c>
      <c r="F11">
        <v>1.1813240640129379</v>
      </c>
      <c r="G11">
        <v>-13.02119723330712</v>
      </c>
      <c r="H11">
        <v>5.6620609995970375</v>
      </c>
      <c r="I11">
        <v>-9.3142418442197314</v>
      </c>
      <c r="J11">
        <v>-8.8854352555433902</v>
      </c>
      <c r="K11">
        <v>-13.467174776792296</v>
      </c>
      <c r="L11">
        <v>6.2315477045673164</v>
      </c>
      <c r="M11">
        <v>-0.62329760173794535</v>
      </c>
      <c r="O11">
        <v>100</v>
      </c>
      <c r="P11">
        <v>14.522973644443747</v>
      </c>
      <c r="Q11">
        <v>-1.5476038898812703</v>
      </c>
      <c r="R11">
        <v>7.4433568783228976</v>
      </c>
      <c r="S11">
        <v>-4.3952366209956129</v>
      </c>
      <c r="T11">
        <v>13.460711605395437</v>
      </c>
      <c r="U11">
        <v>-4.0468101512117061</v>
      </c>
      <c r="V11">
        <v>-2.4516724875519738</v>
      </c>
      <c r="W11">
        <v>-12.322974337752756</v>
      </c>
      <c r="Y11" s="11">
        <v>100</v>
      </c>
      <c r="Z11" s="1">
        <f t="shared" si="0"/>
        <v>0</v>
      </c>
      <c r="AA11" s="1">
        <f t="shared" si="1"/>
        <v>-3.5417637645133393</v>
      </c>
      <c r="AB11" s="1">
        <f t="shared" si="2"/>
        <v>1.171498872834096</v>
      </c>
      <c r="AC11" s="1">
        <f t="shared" si="3"/>
        <v>0</v>
      </c>
      <c r="AD11" s="1">
        <f t="shared" si="4"/>
        <v>2.5174682230878878</v>
      </c>
      <c r="AE11" s="12">
        <f t="shared" si="5"/>
        <v>8.3334985942014086</v>
      </c>
    </row>
    <row r="12" spans="1:31" x14ac:dyDescent="0.3">
      <c r="A12">
        <v>200</v>
      </c>
      <c r="B12">
        <v>18.134429077918881</v>
      </c>
      <c r="C12">
        <v>6.4861559028642448</v>
      </c>
      <c r="E12">
        <v>200</v>
      </c>
      <c r="F12">
        <v>-6.3363994609266712</v>
      </c>
      <c r="G12">
        <v>-17.084859363839737</v>
      </c>
      <c r="H12">
        <v>10.23900702805769</v>
      </c>
      <c r="I12">
        <v>-4.7981428583135779</v>
      </c>
      <c r="J12">
        <v>-9.4043936037532117</v>
      </c>
      <c r="K12">
        <v>-21.598996052807752</v>
      </c>
      <c r="L12">
        <v>9.7826050442884913</v>
      </c>
      <c r="M12">
        <v>-11.035357432095532</v>
      </c>
      <c r="O12">
        <v>200</v>
      </c>
      <c r="P12">
        <v>31.341787392423907</v>
      </c>
      <c r="Q12">
        <v>5.3823233162600141</v>
      </c>
      <c r="R12">
        <v>17.439133133290944</v>
      </c>
      <c r="S12">
        <v>-21.553544135353398</v>
      </c>
      <c r="T12">
        <v>26.186405478297232</v>
      </c>
      <c r="U12">
        <v>-2.6214953879665033</v>
      </c>
      <c r="V12">
        <v>-3.9697129011259769</v>
      </c>
      <c r="W12">
        <v>-15.709527915715185</v>
      </c>
      <c r="Y12" s="11">
        <v>200</v>
      </c>
      <c r="Z12" s="1">
        <f t="shared" si="0"/>
        <v>3.5859287691551174</v>
      </c>
      <c r="AA12" s="1">
        <f t="shared" si="1"/>
        <v>-5.5194087546094819</v>
      </c>
      <c r="AB12" s="1">
        <f t="shared" si="2"/>
        <v>4.0096884117804423</v>
      </c>
      <c r="AC12" s="1">
        <f t="shared" si="3"/>
        <v>2.695276001833864</v>
      </c>
      <c r="AD12" s="1">
        <f t="shared" si="4"/>
        <v>3.5565105758490274</v>
      </c>
      <c r="AE12" s="12">
        <f t="shared" si="5"/>
        <v>8.4184728204196659</v>
      </c>
    </row>
    <row r="13" spans="1:31" x14ac:dyDescent="0.3">
      <c r="A13">
        <v>300</v>
      </c>
      <c r="B13">
        <v>39.931881828397088</v>
      </c>
      <c r="C13">
        <v>10.409511531636086</v>
      </c>
      <c r="E13">
        <v>300</v>
      </c>
      <c r="F13">
        <v>0.15564178547577553</v>
      </c>
      <c r="G13">
        <v>-13.32000592114089</v>
      </c>
      <c r="H13">
        <v>5.3957001330642145</v>
      </c>
      <c r="I13">
        <v>3.5183132705242017</v>
      </c>
      <c r="J13">
        <v>-14.68419405427251</v>
      </c>
      <c r="K13">
        <v>-13.999690594671051</v>
      </c>
      <c r="L13">
        <v>2.4989641301081211</v>
      </c>
      <c r="M13">
        <v>-1.9089387239834703</v>
      </c>
      <c r="O13">
        <v>300</v>
      </c>
      <c r="P13">
        <v>44.744444824863741</v>
      </c>
      <c r="Q13">
        <v>4.7013980583274444</v>
      </c>
      <c r="R13">
        <v>33.10029607972978</v>
      </c>
      <c r="S13">
        <v>-6.1471002340578451</v>
      </c>
      <c r="T13">
        <v>53.828234836322132</v>
      </c>
      <c r="U13">
        <v>-0.44297012371169825</v>
      </c>
      <c r="V13">
        <v>13.63057602568675</v>
      </c>
      <c r="W13">
        <v>19.291725043932225</v>
      </c>
      <c r="Y13" s="11">
        <v>300</v>
      </c>
      <c r="Z13" s="1">
        <f t="shared" si="0"/>
        <v>15.939208104483047</v>
      </c>
      <c r="AA13" s="1">
        <f t="shared" si="1"/>
        <v>-3.5536071438326835</v>
      </c>
      <c r="AB13" s="1">
        <f t="shared" si="2"/>
        <v>17.876317046796061</v>
      </c>
      <c r="AC13" s="1">
        <f t="shared" si="3"/>
        <v>6.4861559028642448</v>
      </c>
      <c r="AD13" s="1">
        <f t="shared" si="4"/>
        <v>2.6516487844051926</v>
      </c>
      <c r="AE13" s="12">
        <f t="shared" si="5"/>
        <v>8.5398786940950409</v>
      </c>
    </row>
    <row r="14" spans="1:31" x14ac:dyDescent="0.3">
      <c r="A14">
        <v>400</v>
      </c>
      <c r="B14">
        <v>70.09649563076394</v>
      </c>
      <c r="C14">
        <v>12.890591801827137</v>
      </c>
      <c r="E14">
        <v>400</v>
      </c>
      <c r="F14">
        <v>2.4513805720622597</v>
      </c>
      <c r="G14">
        <v>10.72864970768064</v>
      </c>
      <c r="H14">
        <v>15.42356575032607</v>
      </c>
      <c r="I14">
        <v>2.1119798767540927</v>
      </c>
      <c r="J14">
        <v>-10.550395628279778</v>
      </c>
      <c r="K14">
        <v>-2.2628976883468206</v>
      </c>
      <c r="L14">
        <v>-9.3627594156631826</v>
      </c>
      <c r="M14">
        <v>2.1758128843937605</v>
      </c>
      <c r="O14">
        <v>400</v>
      </c>
      <c r="P14">
        <v>49.849253681728889</v>
      </c>
      <c r="Q14">
        <v>8.5173286988035901</v>
      </c>
      <c r="R14" s="4">
        <v>40.017476051351728</v>
      </c>
      <c r="S14">
        <v>4.8240700633878122</v>
      </c>
      <c r="T14">
        <v>61.433459401156163</v>
      </c>
      <c r="U14">
        <v>-3.8137793176821382</v>
      </c>
      <c r="V14">
        <v>27.605294272435799</v>
      </c>
      <c r="W14">
        <v>28.875222325261195</v>
      </c>
      <c r="Y14" s="11">
        <v>400</v>
      </c>
      <c r="Z14" s="1">
        <f t="shared" si="0"/>
        <v>35.098021102933409</v>
      </c>
      <c r="AA14" s="1">
        <f t="shared" si="1"/>
        <v>1.1772770086864366</v>
      </c>
      <c r="AB14" s="1">
        <f t="shared" si="2"/>
        <v>23.875321652954248</v>
      </c>
      <c r="AC14" s="1">
        <f t="shared" si="3"/>
        <v>10.409511531636086</v>
      </c>
      <c r="AD14" s="1">
        <f t="shared" si="4"/>
        <v>2.7743454010251778</v>
      </c>
      <c r="AE14" s="12">
        <f t="shared" si="5"/>
        <v>7.6002422941209833</v>
      </c>
    </row>
    <row r="15" spans="1:31" x14ac:dyDescent="0.3">
      <c r="A15">
        <v>500</v>
      </c>
      <c r="B15">
        <v>82.80731763305765</v>
      </c>
      <c r="C15">
        <v>12.703631620242234</v>
      </c>
      <c r="E15">
        <v>500</v>
      </c>
      <c r="F15">
        <v>16.394943725388412</v>
      </c>
      <c r="G15" s="4">
        <v>48.994486890990906</v>
      </c>
      <c r="H15">
        <v>41.788668681722697</v>
      </c>
      <c r="I15">
        <v>2.6436966059114906</v>
      </c>
      <c r="J15">
        <v>-11.96456131419079</v>
      </c>
      <c r="K15">
        <v>25.104705299849901</v>
      </c>
      <c r="L15">
        <v>0.54752440357855825</v>
      </c>
      <c r="M15">
        <v>9.5417983313132293</v>
      </c>
      <c r="O15">
        <v>500</v>
      </c>
      <c r="P15" s="4">
        <v>52.925879413893682</v>
      </c>
      <c r="Q15">
        <v>14.57082510630025</v>
      </c>
      <c r="R15">
        <v>13.150353113954294</v>
      </c>
      <c r="S15" s="4">
        <v>8.2188213823556566</v>
      </c>
      <c r="T15">
        <v>60.554748012006037</v>
      </c>
      <c r="U15">
        <v>30.06511475823174</v>
      </c>
      <c r="V15">
        <v>63.679698638284286</v>
      </c>
      <c r="W15">
        <v>45.0443156923549</v>
      </c>
      <c r="Y15" s="11">
        <v>500</v>
      </c>
      <c r="Z15" s="1">
        <f t="shared" si="0"/>
        <v>61.611128007011573</v>
      </c>
      <c r="AA15" s="1">
        <f t="shared" si="1"/>
        <v>14.618131582919784</v>
      </c>
      <c r="AB15" s="1">
        <f t="shared" si="2"/>
        <v>31.665149622016873</v>
      </c>
      <c r="AC15" s="1">
        <f t="shared" si="3"/>
        <v>12.890591801827137</v>
      </c>
      <c r="AD15" s="1">
        <f t="shared" si="4"/>
        <v>6.5125709491620194</v>
      </c>
      <c r="AE15" s="12">
        <f t="shared" si="5"/>
        <v>6.9741671626201365</v>
      </c>
    </row>
    <row r="16" spans="1:31" ht="12.75" thickBot="1" x14ac:dyDescent="0.35">
      <c r="A16">
        <v>600</v>
      </c>
      <c r="B16">
        <v>94.773058043389526</v>
      </c>
      <c r="C16">
        <v>10.225437462669683</v>
      </c>
      <c r="E16">
        <v>600</v>
      </c>
      <c r="F16">
        <v>26.90751605977195</v>
      </c>
      <c r="G16">
        <v>44.655314333211713</v>
      </c>
      <c r="H16">
        <v>53.46587282752045</v>
      </c>
      <c r="I16">
        <v>8.5565405889689234</v>
      </c>
      <c r="J16">
        <v>-24.074117875159924</v>
      </c>
      <c r="K16">
        <v>70.350610674627418</v>
      </c>
      <c r="L16">
        <v>24.484641365762155</v>
      </c>
      <c r="M16">
        <v>26.707021162950536</v>
      </c>
      <c r="O16">
        <v>600</v>
      </c>
      <c r="P16">
        <v>48.25425495636884</v>
      </c>
      <c r="Q16">
        <v>28.625335283574373</v>
      </c>
      <c r="R16">
        <v>-4.2895852283194245</v>
      </c>
      <c r="S16">
        <v>-22.036631177466365</v>
      </c>
      <c r="T16" s="4">
        <v>69.645278521329701</v>
      </c>
      <c r="U16">
        <v>40.443450829744286</v>
      </c>
      <c r="V16">
        <v>82.829271435390083</v>
      </c>
      <c r="W16">
        <v>58.566688684578388</v>
      </c>
      <c r="Y16" s="11">
        <v>600</v>
      </c>
      <c r="Z16" s="1">
        <f t="shared" si="0"/>
        <v>72.783271127871913</v>
      </c>
      <c r="AA16" s="1">
        <f t="shared" si="1"/>
        <v>25.385471168400024</v>
      </c>
      <c r="AB16" s="1">
        <f t="shared" si="2"/>
        <v>33.184443840298528</v>
      </c>
      <c r="AC16" s="1">
        <f t="shared" si="3"/>
        <v>12.703631620242234</v>
      </c>
      <c r="AD16" s="1">
        <f t="shared" si="4"/>
        <v>8.9591137074228229</v>
      </c>
      <c r="AE16" s="12">
        <f t="shared" si="5"/>
        <v>11.158407030156226</v>
      </c>
    </row>
    <row r="17" spans="1:31" ht="12.75" thickBot="1" x14ac:dyDescent="0.35">
      <c r="A17">
        <v>800</v>
      </c>
      <c r="B17" s="28">
        <v>113.77245945373164</v>
      </c>
      <c r="C17">
        <v>8.5555154241909737</v>
      </c>
      <c r="E17">
        <v>800</v>
      </c>
      <c r="F17">
        <v>40.321863660548317</v>
      </c>
      <c r="G17">
        <v>21.810193354639015</v>
      </c>
      <c r="H17" s="4">
        <v>96.810874015020531</v>
      </c>
      <c r="I17">
        <v>24.190676820840327</v>
      </c>
      <c r="J17">
        <v>-15.82636110140939</v>
      </c>
      <c r="K17">
        <v>104.50794817670379</v>
      </c>
      <c r="L17" s="4">
        <v>53.256018324543497</v>
      </c>
      <c r="M17">
        <v>53.191110566319104</v>
      </c>
      <c r="O17">
        <v>800</v>
      </c>
      <c r="P17">
        <v>12.558619005184203</v>
      </c>
      <c r="Q17">
        <v>46.030024342385197</v>
      </c>
      <c r="R17">
        <v>-30.877126824997578</v>
      </c>
      <c r="S17">
        <v>-40.709712866714987</v>
      </c>
      <c r="T17">
        <v>44.159672535787173</v>
      </c>
      <c r="U17" s="4">
        <v>76.522269086795347</v>
      </c>
      <c r="V17" s="4">
        <v>90.871544491523991</v>
      </c>
      <c r="W17" s="4">
        <v>83.903845258242697</v>
      </c>
      <c r="Y17" s="11">
        <v>800</v>
      </c>
      <c r="Z17" s="1">
        <f t="shared" si="0"/>
        <v>83.300526769337623</v>
      </c>
      <c r="AA17" s="1">
        <f t="shared" si="1"/>
        <v>41.559082667435312</v>
      </c>
      <c r="AB17" s="1">
        <f t="shared" si="2"/>
        <v>31.033337987111345</v>
      </c>
      <c r="AC17" s="1">
        <f t="shared" si="3"/>
        <v>10.225437462669683</v>
      </c>
      <c r="AD17" s="1">
        <f t="shared" si="4"/>
        <v>12.32523348592764</v>
      </c>
      <c r="AE17" s="12">
        <f t="shared" si="5"/>
        <v>15.765799662559427</v>
      </c>
    </row>
    <row r="18" spans="1:31" x14ac:dyDescent="0.3">
      <c r="A18">
        <v>1000</v>
      </c>
      <c r="B18">
        <v>100.78231910105421</v>
      </c>
      <c r="C18">
        <v>15.542565759194437</v>
      </c>
      <c r="E18">
        <v>1000</v>
      </c>
      <c r="F18" s="4">
        <v>42.426773040259384</v>
      </c>
      <c r="G18">
        <v>11.796566790005725</v>
      </c>
      <c r="H18">
        <v>93.310190718910505</v>
      </c>
      <c r="I18">
        <v>49.253975790509934</v>
      </c>
      <c r="J18">
        <v>-1.5535563776120647</v>
      </c>
      <c r="K18">
        <v>99.065647075871993</v>
      </c>
      <c r="L18">
        <v>36.103580057536846</v>
      </c>
      <c r="M18">
        <v>56.641118112836033</v>
      </c>
      <c r="O18">
        <v>1000</v>
      </c>
      <c r="P18">
        <v>-26.14911597773887</v>
      </c>
      <c r="Q18" s="4">
        <v>48.956699875394492</v>
      </c>
      <c r="R18">
        <v>-34.968861420687112</v>
      </c>
      <c r="S18">
        <v>-44.043152119078606</v>
      </c>
      <c r="T18">
        <v>14.757873490102298</v>
      </c>
      <c r="U18">
        <v>71.339499708814671</v>
      </c>
      <c r="V18">
        <v>60.757355843503738</v>
      </c>
      <c r="W18">
        <v>51.300227192998186</v>
      </c>
      <c r="Y18" s="11">
        <v>1000</v>
      </c>
      <c r="Z18" s="1">
        <f t="shared" si="0"/>
        <v>100</v>
      </c>
      <c r="AA18" s="1">
        <f t="shared" si="1"/>
        <v>42.523943960897604</v>
      </c>
      <c r="AB18" s="1">
        <f t="shared" si="2"/>
        <v>15.59587962619333</v>
      </c>
      <c r="AC18" s="1">
        <f t="shared" si="3"/>
        <v>8.5555154241909737</v>
      </c>
      <c r="AD18" s="1">
        <f t="shared" si="4"/>
        <v>10.93941793740751</v>
      </c>
      <c r="AE18" s="12">
        <f t="shared" si="5"/>
        <v>14.55423913452028</v>
      </c>
    </row>
    <row r="19" spans="1:31" x14ac:dyDescent="0.3">
      <c r="A19">
        <v>1200</v>
      </c>
      <c r="B19">
        <v>76.383615339275309</v>
      </c>
      <c r="C19">
        <v>22.389373830606875</v>
      </c>
      <c r="E19">
        <v>1200</v>
      </c>
      <c r="F19">
        <v>23.513047180039667</v>
      </c>
      <c r="G19">
        <v>3.368728444827537</v>
      </c>
      <c r="H19">
        <v>83.771849867962501</v>
      </c>
      <c r="I19">
        <v>76.71156976033663</v>
      </c>
      <c r="J19">
        <v>34.765309393284944</v>
      </c>
      <c r="K19" s="4">
        <v>102.42520272496689</v>
      </c>
      <c r="L19">
        <v>23.6944690061963</v>
      </c>
      <c r="M19">
        <v>51.719244266681869</v>
      </c>
      <c r="O19">
        <v>1200</v>
      </c>
      <c r="P19">
        <v>-42.682651237903109</v>
      </c>
      <c r="Q19">
        <v>-12.491501456647169</v>
      </c>
      <c r="R19">
        <v>-38.527973994811887</v>
      </c>
      <c r="S19">
        <v>-50.570524281357422</v>
      </c>
      <c r="T19">
        <v>-21.455643640514783</v>
      </c>
      <c r="U19">
        <v>58.002258061123378</v>
      </c>
      <c r="V19">
        <v>4.7017464481995548</v>
      </c>
      <c r="W19">
        <v>27.292893661924023</v>
      </c>
      <c r="Y19" s="11">
        <v>1200</v>
      </c>
      <c r="Z19" s="1">
        <f t="shared" si="0"/>
        <v>88.582350759534918</v>
      </c>
      <c r="AA19" s="1">
        <f t="shared" si="1"/>
        <v>43.944007029987091</v>
      </c>
      <c r="AB19" s="1">
        <f t="shared" si="2"/>
        <v>-8.3204886318276188</v>
      </c>
      <c r="AC19" s="1">
        <f t="shared" si="3"/>
        <v>15.542565759194437</v>
      </c>
      <c r="AD19" s="1">
        <f t="shared" si="4"/>
        <v>10.76839518706111</v>
      </c>
      <c r="AE19" s="12">
        <f t="shared" si="5"/>
        <v>11.683211069246571</v>
      </c>
    </row>
    <row r="20" spans="1:31" x14ac:dyDescent="0.3">
      <c r="A20">
        <v>1400</v>
      </c>
      <c r="B20">
        <v>38.445986515234978</v>
      </c>
      <c r="C20">
        <v>19.003133472972468</v>
      </c>
      <c r="E20">
        <v>1400</v>
      </c>
      <c r="F20">
        <v>24.912461619392062</v>
      </c>
      <c r="G20">
        <v>-10.710171561599878</v>
      </c>
      <c r="H20">
        <v>59.407126643832363</v>
      </c>
      <c r="I20" s="4">
        <v>89.143428608876036</v>
      </c>
      <c r="J20">
        <v>66.688322463054774</v>
      </c>
      <c r="K20">
        <v>76.682980964378132</v>
      </c>
      <c r="L20">
        <v>8.9998240366125692</v>
      </c>
      <c r="M20" s="4">
        <v>58.447417533725606</v>
      </c>
      <c r="O20">
        <v>1400</v>
      </c>
      <c r="P20">
        <v>-45.371358804425654</v>
      </c>
      <c r="Q20">
        <v>-29.660109044387507</v>
      </c>
      <c r="R20">
        <v>-26.98743390289339</v>
      </c>
      <c r="S20">
        <v>-54.537932990650141</v>
      </c>
      <c r="T20">
        <v>-39.927454260466419</v>
      </c>
      <c r="U20">
        <v>-2.4350124890179035</v>
      </c>
      <c r="V20">
        <v>-14.854087980417994</v>
      </c>
      <c r="W20">
        <v>-9.7462277340091976</v>
      </c>
      <c r="Y20" s="11">
        <v>1400</v>
      </c>
      <c r="Z20" s="1">
        <f t="shared" si="0"/>
        <v>67.137175117796048</v>
      </c>
      <c r="AA20" s="1">
        <f t="shared" si="1"/>
        <v>41.043697229314269</v>
      </c>
      <c r="AB20" s="1">
        <f t="shared" si="2"/>
        <v>-24.557746474792516</v>
      </c>
      <c r="AC20" s="1">
        <f t="shared" si="3"/>
        <v>22.389373830606875</v>
      </c>
      <c r="AD20" s="1">
        <f t="shared" si="4"/>
        <v>10.886787235253161</v>
      </c>
      <c r="AE20" s="12">
        <f t="shared" si="5"/>
        <v>5.6471283520383118</v>
      </c>
    </row>
    <row r="21" spans="1:31" x14ac:dyDescent="0.3">
      <c r="A21">
        <v>1600</v>
      </c>
      <c r="B21">
        <v>0.63625476536984416</v>
      </c>
      <c r="C21">
        <v>12.404535365202754</v>
      </c>
      <c r="E21">
        <v>1600</v>
      </c>
      <c r="F21">
        <v>2.7873898037799907</v>
      </c>
      <c r="G21">
        <v>-27.459140204572389</v>
      </c>
      <c r="H21">
        <v>39.016888976341541</v>
      </c>
      <c r="I21">
        <v>63.355279522726761</v>
      </c>
      <c r="J21" s="4">
        <v>67.188860144393757</v>
      </c>
      <c r="K21">
        <v>24.978836620045922</v>
      </c>
      <c r="L21">
        <v>10.351182461376647</v>
      </c>
      <c r="M21">
        <v>35.794509154189392</v>
      </c>
      <c r="O21">
        <v>1600</v>
      </c>
      <c r="P21">
        <v>-43.372016253817186</v>
      </c>
      <c r="Q21">
        <v>-40.550054095870713</v>
      </c>
      <c r="R21">
        <v>-27.609382286317061</v>
      </c>
      <c r="S21">
        <v>-54.538308555128502</v>
      </c>
      <c r="T21">
        <v>-34.768922251930618</v>
      </c>
      <c r="U21">
        <v>-36.030152926513352</v>
      </c>
      <c r="V21">
        <v>-25.442858574544015</v>
      </c>
      <c r="W21">
        <v>-27.672720734642734</v>
      </c>
      <c r="Y21" s="11">
        <v>1600</v>
      </c>
      <c r="Z21" s="1">
        <f t="shared" si="0"/>
        <v>33.791997377774877</v>
      </c>
      <c r="AA21" s="1">
        <f t="shared" si="1"/>
        <v>23.733094933019455</v>
      </c>
      <c r="AB21" s="1">
        <f t="shared" si="2"/>
        <v>-31.860128658453306</v>
      </c>
      <c r="AC21" s="1">
        <f t="shared" si="3"/>
        <v>19.003133472972468</v>
      </c>
      <c r="AD21" s="1">
        <f t="shared" si="4"/>
        <v>9.8212542987637317</v>
      </c>
      <c r="AE21" s="12">
        <f t="shared" si="5"/>
        <v>3.0423651023141014</v>
      </c>
    </row>
    <row r="22" spans="1:31" x14ac:dyDescent="0.3">
      <c r="A22">
        <v>1800</v>
      </c>
      <c r="B22">
        <v>-23.974672357874304</v>
      </c>
      <c r="C22">
        <v>8.9548008307085887</v>
      </c>
      <c r="E22">
        <v>1800</v>
      </c>
      <c r="F22">
        <v>-11.564748079925925</v>
      </c>
      <c r="G22">
        <v>-42.552819510755604</v>
      </c>
      <c r="H22">
        <v>20.22065968734438</v>
      </c>
      <c r="I22">
        <v>35.291596278850157</v>
      </c>
      <c r="J22">
        <v>50.3554802061239</v>
      </c>
      <c r="K22">
        <v>-5.3796757228430172</v>
      </c>
      <c r="L22">
        <v>-24.115208006408455</v>
      </c>
      <c r="M22">
        <v>-1.1434080316852555</v>
      </c>
      <c r="O22">
        <v>1800</v>
      </c>
      <c r="P22">
        <v>-51.798279562073468</v>
      </c>
      <c r="Q22">
        <v>-33.8832512390509</v>
      </c>
      <c r="R22">
        <v>-37.175323336328461</v>
      </c>
      <c r="S22">
        <v>-64.684609372911552</v>
      </c>
      <c r="T22">
        <v>-44.068924637313394</v>
      </c>
      <c r="U22">
        <v>-26.951612331654331</v>
      </c>
      <c r="V22">
        <v>-35.715871438196977</v>
      </c>
      <c r="W22">
        <v>-29.1304138672667</v>
      </c>
      <c r="Y22" s="11">
        <v>1800</v>
      </c>
      <c r="Z22" s="1">
        <f t="shared" si="0"/>
        <v>0.55923443021691266</v>
      </c>
      <c r="AA22" s="1">
        <f t="shared" si="1"/>
        <v>2.3195284827790257</v>
      </c>
      <c r="AB22" s="1">
        <f t="shared" si="2"/>
        <v>-35.532356351617508</v>
      </c>
      <c r="AC22" s="1">
        <f t="shared" si="3"/>
        <v>12.404535365202754</v>
      </c>
      <c r="AD22" s="1">
        <f t="shared" si="4"/>
        <v>9.6073074333443422</v>
      </c>
      <c r="AE22" s="12">
        <f t="shared" si="5"/>
        <v>3.9233753981686252</v>
      </c>
    </row>
    <row r="23" spans="1:31" x14ac:dyDescent="0.3">
      <c r="A23">
        <v>2000</v>
      </c>
      <c r="B23">
        <v>-20.532268561248713</v>
      </c>
      <c r="C23">
        <v>8.7158745309790024</v>
      </c>
      <c r="E23">
        <v>2000</v>
      </c>
      <c r="F23">
        <v>-26.275267905889066</v>
      </c>
      <c r="G23">
        <v>-47.522897397096926</v>
      </c>
      <c r="H23">
        <v>16.762911256352577</v>
      </c>
      <c r="I23">
        <v>-6.8556130701703673</v>
      </c>
      <c r="J23">
        <v>40.395145216624833</v>
      </c>
      <c r="K23">
        <v>-24.592488802600595</v>
      </c>
      <c r="L23">
        <v>-28.065893083004948</v>
      </c>
      <c r="M23">
        <v>-21.799099873510485</v>
      </c>
      <c r="O23">
        <v>2000</v>
      </c>
      <c r="P23">
        <v>-57.680423526180896</v>
      </c>
      <c r="Q23">
        <v>-31.011585346769476</v>
      </c>
      <c r="R23">
        <v>-45.098330236848682</v>
      </c>
      <c r="S23">
        <v>-57.933197990185569</v>
      </c>
      <c r="T23">
        <v>-44.020052581875774</v>
      </c>
      <c r="U23">
        <v>-33.096794454702909</v>
      </c>
      <c r="V23">
        <v>-27.541466950646495</v>
      </c>
      <c r="W23">
        <v>-37.854526810728188</v>
      </c>
      <c r="Y23" s="11">
        <v>2000</v>
      </c>
      <c r="Z23" s="1">
        <f t="shared" si="0"/>
        <v>-21.07247436944456</v>
      </c>
      <c r="AA23" s="1">
        <f t="shared" si="1"/>
        <v>-10.761963410302524</v>
      </c>
      <c r="AB23" s="1">
        <f t="shared" si="2"/>
        <v>-36.722021689469528</v>
      </c>
      <c r="AC23" s="1">
        <f t="shared" si="3"/>
        <v>8.9548008307085887</v>
      </c>
      <c r="AD23" s="1">
        <f t="shared" si="4"/>
        <v>8.7713339638536851</v>
      </c>
      <c r="AE23" s="12">
        <f t="shared" si="5"/>
        <v>3.5997013405639895</v>
      </c>
    </row>
    <row r="24" spans="1:31" x14ac:dyDescent="0.3">
      <c r="A24">
        <v>2200</v>
      </c>
      <c r="B24">
        <v>-22.194527584222779</v>
      </c>
      <c r="C24">
        <v>6.0670591287379416</v>
      </c>
      <c r="E24">
        <v>2200</v>
      </c>
      <c r="F24">
        <v>-22.586970517465549</v>
      </c>
      <c r="H24">
        <v>-16.850333525727002</v>
      </c>
      <c r="I24">
        <v>-17.739019766557604</v>
      </c>
      <c r="J24">
        <v>36.777738426859877</v>
      </c>
      <c r="K24">
        <v>-30.305809349205031</v>
      </c>
      <c r="L24">
        <v>-28.749196778194577</v>
      </c>
      <c r="M24">
        <v>-23.82401348187808</v>
      </c>
      <c r="O24">
        <v>2200</v>
      </c>
      <c r="P24">
        <v>-60.988149980282181</v>
      </c>
      <c r="Q24">
        <v>-26.691846148618747</v>
      </c>
      <c r="R24">
        <v>-36.560561570998971</v>
      </c>
      <c r="S24">
        <v>-56.546865693988359</v>
      </c>
      <c r="T24">
        <v>-49.49623821085703</v>
      </c>
      <c r="U24">
        <v>-34.984425657998493</v>
      </c>
      <c r="V24">
        <v>-21.724047182351125</v>
      </c>
      <c r="W24">
        <v>-40.006496423595905</v>
      </c>
      <c r="Y24" s="11">
        <v>2200</v>
      </c>
      <c r="Z24" s="1">
        <f t="shared" si="0"/>
        <v>-18.046782727412747</v>
      </c>
      <c r="AA24" s="1">
        <f t="shared" si="1"/>
        <v>-11.346946955357893</v>
      </c>
      <c r="AB24" s="1">
        <f t="shared" si="2"/>
        <v>-35.926821881888827</v>
      </c>
      <c r="AC24" s="1">
        <f t="shared" si="3"/>
        <v>8.7158745309790024</v>
      </c>
      <c r="AD24" s="1">
        <f t="shared" si="4"/>
        <v>6.8895108329105419</v>
      </c>
      <c r="AE24" s="12">
        <f t="shared" si="5"/>
        <v>4.3098843727619611</v>
      </c>
    </row>
    <row r="25" spans="1:31" x14ac:dyDescent="0.3">
      <c r="A25">
        <v>2400</v>
      </c>
      <c r="B25">
        <v>-23.354869966343248</v>
      </c>
      <c r="C25">
        <v>4.8966124292192728</v>
      </c>
      <c r="E25">
        <v>2400</v>
      </c>
      <c r="F25">
        <v>-21.017726906267566</v>
      </c>
      <c r="H25">
        <v>-9.6743806645649215</v>
      </c>
      <c r="I25">
        <v>-26.026796562519866</v>
      </c>
      <c r="J25">
        <v>-0.77947250842826088</v>
      </c>
      <c r="K25">
        <v>-43.073210620222234</v>
      </c>
      <c r="L25">
        <v>-34.768782335530837</v>
      </c>
      <c r="M25">
        <v>-31.159838366453059</v>
      </c>
      <c r="O25">
        <v>2400</v>
      </c>
      <c r="P25">
        <v>-63.019594801056847</v>
      </c>
      <c r="Q25">
        <v>-41.305147834501419</v>
      </c>
      <c r="R25">
        <v>-38.429144904618916</v>
      </c>
      <c r="S25">
        <v>-70.684759632946353</v>
      </c>
      <c r="T25">
        <v>-56.899746393189623</v>
      </c>
      <c r="U25">
        <v>-33.422289128660012</v>
      </c>
      <c r="V25">
        <v>-33.590384648185264</v>
      </c>
      <c r="W25">
        <v>-42.586278657057662</v>
      </c>
      <c r="Y25" s="11">
        <v>2400</v>
      </c>
      <c r="Z25" s="1">
        <f t="shared" si="0"/>
        <v>-19.507820865249666</v>
      </c>
      <c r="AA25" s="1">
        <f t="shared" si="1"/>
        <v>-18.293114252278485</v>
      </c>
      <c r="AB25" s="1">
        <f t="shared" si="2"/>
        <v>-41.743114702852026</v>
      </c>
      <c r="AC25" s="1">
        <f t="shared" si="3"/>
        <v>6.0670591287379416</v>
      </c>
      <c r="AD25" s="1">
        <f t="shared" si="4"/>
        <v>4.9597918579371747</v>
      </c>
      <c r="AE25" s="12">
        <f t="shared" si="5"/>
        <v>4.399766160132196</v>
      </c>
    </row>
    <row r="26" spans="1:31" x14ac:dyDescent="0.3">
      <c r="A26">
        <v>2600</v>
      </c>
      <c r="B26">
        <v>-17.281748604190263</v>
      </c>
      <c r="C26">
        <v>4.4212681832549237</v>
      </c>
      <c r="E26">
        <v>2600</v>
      </c>
      <c r="F26">
        <v>-20.3980009654491</v>
      </c>
      <c r="H26">
        <v>-24.543238472346047</v>
      </c>
      <c r="I26">
        <v>-26.497061455201749</v>
      </c>
      <c r="J26">
        <v>-10.489016137407182</v>
      </c>
      <c r="K26">
        <v>-29.161427419557572</v>
      </c>
      <c r="M26">
        <v>-22.610934063634534</v>
      </c>
      <c r="O26">
        <v>2600</v>
      </c>
      <c r="P26">
        <v>-69.819038156415004</v>
      </c>
      <c r="Q26">
        <v>-40.241810150031249</v>
      </c>
      <c r="R26">
        <v>-42.359848285895715</v>
      </c>
      <c r="S26">
        <v>-62.418712548338675</v>
      </c>
      <c r="T26">
        <v>-57.111772345811495</v>
      </c>
      <c r="V26">
        <v>-28.969053089645517</v>
      </c>
      <c r="Y26" s="11">
        <v>2600</v>
      </c>
      <c r="Z26" s="1">
        <f t="shared" si="0"/>
        <v>-20.527700709362865</v>
      </c>
      <c r="AA26" s="1">
        <f t="shared" si="1"/>
        <v>-14.689372010100614</v>
      </c>
      <c r="AB26" s="1">
        <f t="shared" si="2"/>
        <v>-33.061629767539898</v>
      </c>
      <c r="AC26" s="1">
        <f t="shared" si="3"/>
        <v>4.8966124292192728</v>
      </c>
      <c r="AD26" s="1">
        <f t="shared" si="4"/>
        <v>3.634930791413939</v>
      </c>
      <c r="AE26" s="12">
        <f t="shared" si="5"/>
        <v>8.277311340321825</v>
      </c>
    </row>
    <row r="27" spans="1:31" x14ac:dyDescent="0.3">
      <c r="A27">
        <v>2800</v>
      </c>
      <c r="B27">
        <v>-17.137382248061535</v>
      </c>
      <c r="C27">
        <v>2.9925855202834306</v>
      </c>
      <c r="E27">
        <v>2800</v>
      </c>
      <c r="F27">
        <v>-18.615182322259482</v>
      </c>
      <c r="H27">
        <v>-25.832500268639468</v>
      </c>
      <c r="I27">
        <v>-28.561535627563483</v>
      </c>
      <c r="J27">
        <v>-21.000620359541806</v>
      </c>
      <c r="K27">
        <v>-29.682079647990246</v>
      </c>
      <c r="M27">
        <v>-24.135884295367607</v>
      </c>
      <c r="O27">
        <v>2800</v>
      </c>
      <c r="P27">
        <v>-63.511721524160293</v>
      </c>
      <c r="Q27">
        <v>-32.511709752305343</v>
      </c>
      <c r="V27">
        <v>-34.796245473131385</v>
      </c>
      <c r="Y27" s="11">
        <v>2800</v>
      </c>
      <c r="Z27" s="1">
        <f t="shared" si="0"/>
        <v>-15.189746874741958</v>
      </c>
      <c r="AA27" s="1">
        <f t="shared" si="1"/>
        <v>-16.241606627731368</v>
      </c>
      <c r="AB27" s="1">
        <f t="shared" si="2"/>
        <v>-14.372950775798035</v>
      </c>
      <c r="AC27" s="1">
        <f t="shared" si="3"/>
        <v>4.4212681832549237</v>
      </c>
      <c r="AD27" s="1">
        <f t="shared" si="4"/>
        <v>4.7041922461465697</v>
      </c>
      <c r="AE27" s="12">
        <f t="shared" si="5"/>
        <v>8.7499419626823478</v>
      </c>
    </row>
    <row r="28" spans="1:31" x14ac:dyDescent="0.3">
      <c r="A28">
        <v>3000</v>
      </c>
      <c r="B28">
        <v>-13.591482018501665</v>
      </c>
      <c r="C28">
        <v>3.2804828393588945</v>
      </c>
      <c r="E28">
        <v>3000</v>
      </c>
      <c r="F28">
        <v>-16.592410964569346</v>
      </c>
      <c r="H28">
        <v>-21.078324450580428</v>
      </c>
      <c r="I28">
        <v>-33.240797505298126</v>
      </c>
      <c r="J28">
        <v>-19.658161145714278</v>
      </c>
      <c r="K28">
        <v>-38.145836150122378</v>
      </c>
      <c r="M28">
        <v>-21.203424112975934</v>
      </c>
      <c r="O28">
        <v>3000</v>
      </c>
      <c r="P28">
        <v>-63.401346323201949</v>
      </c>
      <c r="Q28">
        <v>-37.883459122172603</v>
      </c>
      <c r="V28">
        <v>-27.036307800112635</v>
      </c>
      <c r="Y28" s="11">
        <v>3000</v>
      </c>
      <c r="Z28" s="1">
        <f t="shared" si="0"/>
        <v>-15.062856450801146</v>
      </c>
      <c r="AA28" s="1">
        <f t="shared" si="1"/>
        <v>-16.471358166234062</v>
      </c>
      <c r="AB28" s="1">
        <f t="shared" si="2"/>
        <v>-14.098437559231122</v>
      </c>
      <c r="AC28" s="1">
        <f t="shared" si="3"/>
        <v>2.9925855202834306</v>
      </c>
      <c r="AD28" s="1">
        <f t="shared" si="4"/>
        <v>6.0033412427713593</v>
      </c>
      <c r="AE28" s="12">
        <f t="shared" si="5"/>
        <v>8.7133455681166954</v>
      </c>
    </row>
    <row r="29" spans="1:31" x14ac:dyDescent="0.3">
      <c r="A29">
        <v>3200</v>
      </c>
      <c r="B29">
        <v>-13.001291879438702</v>
      </c>
      <c r="C29">
        <v>3.6369082160147022</v>
      </c>
      <c r="E29">
        <v>3200</v>
      </c>
      <c r="F29">
        <v>-11.814301996428357</v>
      </c>
      <c r="H29">
        <v>-25.269631510601499</v>
      </c>
      <c r="J29">
        <v>-19.770987632789584</v>
      </c>
      <c r="K29">
        <v>-37.316227731648901</v>
      </c>
      <c r="M29">
        <v>-28.784917648190966</v>
      </c>
      <c r="O29">
        <v>3200</v>
      </c>
      <c r="Q29">
        <v>-37.31902139370613</v>
      </c>
      <c r="V29">
        <v>-18.650568054365671</v>
      </c>
      <c r="Y29" s="11">
        <v>3200</v>
      </c>
      <c r="Z29" s="1">
        <f t="shared" si="0"/>
        <v>-11.946196894889992</v>
      </c>
      <c r="AA29" s="1">
        <f t="shared" si="1"/>
        <v>-13.508988369200019</v>
      </c>
      <c r="AB29" s="1">
        <f t="shared" si="2"/>
        <v>-6.1492901837585308</v>
      </c>
      <c r="AC29" s="1">
        <f t="shared" si="3"/>
        <v>3.2804828393588945</v>
      </c>
      <c r="AD29" s="1">
        <f t="shared" si="4"/>
        <v>9.0989457547600452</v>
      </c>
      <c r="AE29" s="12">
        <f t="shared" si="5"/>
        <v>5.4567162889219594</v>
      </c>
    </row>
    <row r="30" spans="1:31" x14ac:dyDescent="0.3">
      <c r="A30">
        <v>3400</v>
      </c>
      <c r="B30">
        <v>-11.24252792890041</v>
      </c>
      <c r="C30">
        <v>4.9178575405289768</v>
      </c>
      <c r="E30">
        <v>3400</v>
      </c>
      <c r="F30">
        <v>-11.622644374595497</v>
      </c>
      <c r="H30">
        <v>-26.313856121440825</v>
      </c>
      <c r="J30">
        <v>-17.71942345763793</v>
      </c>
      <c r="M30">
        <v>-22.179728136124243</v>
      </c>
      <c r="O30">
        <v>3400</v>
      </c>
      <c r="V30">
        <v>-14.844555092910184</v>
      </c>
      <c r="Y30" s="11">
        <v>3400</v>
      </c>
      <c r="Z30" s="1">
        <f t="shared" si="0"/>
        <v>-11.427450845189819</v>
      </c>
      <c r="AA30" s="1">
        <f t="shared" si="1"/>
        <v>-8.5516798686957571</v>
      </c>
      <c r="AB30" s="1">
        <f t="shared" si="2"/>
        <v>-1.6309477667294217</v>
      </c>
      <c r="AC30" s="1">
        <f t="shared" si="3"/>
        <v>3.6369082160147022</v>
      </c>
      <c r="AD30" s="1">
        <f t="shared" si="4"/>
        <v>6.9531528028201803</v>
      </c>
      <c r="AE30" s="12">
        <f t="shared" si="5"/>
        <v>2.6633265504125667</v>
      </c>
    </row>
    <row r="31" spans="1:31" ht="12.75" thickBot="1" x14ac:dyDescent="0.35">
      <c r="A31">
        <v>3600</v>
      </c>
      <c r="B31">
        <v>-15.660101969720968</v>
      </c>
      <c r="C31">
        <v>9.2658743808453448</v>
      </c>
      <c r="E31">
        <v>3600</v>
      </c>
      <c r="F31">
        <v>-5.0892105763326496</v>
      </c>
      <c r="O31">
        <v>3600</v>
      </c>
      <c r="V31">
        <v>-4.4302454276172858</v>
      </c>
      <c r="Y31" s="13">
        <v>3600</v>
      </c>
      <c r="Z31" s="2">
        <f t="shared" si="0"/>
        <v>-9.8815899584841613</v>
      </c>
      <c r="AA31" s="2">
        <f t="shared" si="1"/>
        <v>-0.5591435089792427</v>
      </c>
      <c r="AB31" s="2">
        <f t="shared" si="2"/>
        <v>-0.48674405133816168</v>
      </c>
      <c r="AC31" s="2">
        <f t="shared" si="3"/>
        <v>4.9178575405289768</v>
      </c>
      <c r="AD31" s="2">
        <f t="shared" si="4"/>
        <v>1.1182870179584854</v>
      </c>
      <c r="AE31" s="14">
        <f t="shared" si="5"/>
        <v>0.97348810267632324</v>
      </c>
    </row>
    <row r="40" spans="1:30" x14ac:dyDescent="0.3">
      <c r="B40" t="s">
        <v>203</v>
      </c>
      <c r="E40" t="s">
        <v>200</v>
      </c>
      <c r="S40" t="s">
        <v>173</v>
      </c>
    </row>
    <row r="41" spans="1:30" x14ac:dyDescent="0.3">
      <c r="AB41" t="s">
        <v>44</v>
      </c>
      <c r="AC41" t="s">
        <v>56</v>
      </c>
      <c r="AD41" t="s">
        <v>41</v>
      </c>
    </row>
    <row r="42" spans="1:30" x14ac:dyDescent="0.3">
      <c r="B42" t="s">
        <v>44</v>
      </c>
      <c r="C42" t="s">
        <v>41</v>
      </c>
      <c r="E42" t="s">
        <v>120</v>
      </c>
      <c r="F42" t="s">
        <v>121</v>
      </c>
      <c r="S42" t="s">
        <v>120</v>
      </c>
      <c r="T42" t="s">
        <v>121</v>
      </c>
    </row>
    <row r="43" spans="1:30" x14ac:dyDescent="0.3">
      <c r="F43" t="s">
        <v>165</v>
      </c>
      <c r="G43" t="s">
        <v>166</v>
      </c>
      <c r="H43" t="s">
        <v>167</v>
      </c>
      <c r="I43" t="s">
        <v>168</v>
      </c>
      <c r="J43" t="s">
        <v>169</v>
      </c>
      <c r="K43" t="s">
        <v>170</v>
      </c>
      <c r="L43" t="s">
        <v>171</v>
      </c>
      <c r="M43" t="s">
        <v>172</v>
      </c>
      <c r="N43" t="s">
        <v>44</v>
      </c>
      <c r="O43" t="s">
        <v>56</v>
      </c>
      <c r="P43" t="s">
        <v>41</v>
      </c>
      <c r="T43" t="s">
        <v>174</v>
      </c>
      <c r="U43" t="s">
        <v>175</v>
      </c>
      <c r="V43" t="s">
        <v>176</v>
      </c>
      <c r="W43" t="s">
        <v>177</v>
      </c>
      <c r="X43" t="s">
        <v>178</v>
      </c>
      <c r="Y43" t="s">
        <v>179</v>
      </c>
      <c r="Z43" t="s">
        <v>180</v>
      </c>
      <c r="AA43" t="s">
        <v>181</v>
      </c>
    </row>
    <row r="44" spans="1:30" x14ac:dyDescent="0.3">
      <c r="A44">
        <v>10</v>
      </c>
      <c r="E44">
        <v>10</v>
      </c>
      <c r="F44">
        <f t="shared" ref="F44:M53" si="6">F10/$B$17*100</f>
        <v>0</v>
      </c>
      <c r="G44">
        <f t="shared" si="6"/>
        <v>0.9712146371848781</v>
      </c>
      <c r="H44">
        <f t="shared" si="6"/>
        <v>0</v>
      </c>
      <c r="I44">
        <f t="shared" si="6"/>
        <v>0</v>
      </c>
      <c r="J44">
        <f t="shared" si="6"/>
        <v>0</v>
      </c>
      <c r="K44">
        <f t="shared" si="6"/>
        <v>0</v>
      </c>
      <c r="L44">
        <f t="shared" si="6"/>
        <v>4.206894350793891</v>
      </c>
      <c r="M44">
        <f t="shared" si="6"/>
        <v>0</v>
      </c>
      <c r="N44">
        <f t="shared" ref="N44:N65" si="7">AVERAGE(F44:M44)</f>
        <v>0.64726362349734612</v>
      </c>
      <c r="O44">
        <f t="shared" ref="O44:O65" si="8">STDEV(F44:M44)</f>
        <v>1.4779143781404731</v>
      </c>
      <c r="P44">
        <f>O44/SQRT(8)</f>
        <v>0.52252163939811391</v>
      </c>
      <c r="S44">
        <v>10</v>
      </c>
      <c r="T44">
        <f t="shared" ref="T44:T65" si="9">P10/$B$17*100</f>
        <v>0</v>
      </c>
      <c r="U44">
        <f t="shared" ref="U44:U65" si="10">Q10/$B$17*100</f>
        <v>0</v>
      </c>
      <c r="V44">
        <f t="shared" ref="V44:V65" si="11">R10/$B$17*100</f>
        <v>0</v>
      </c>
      <c r="W44">
        <f t="shared" ref="W44:W65" si="12">S10/$B$17*100</f>
        <v>0</v>
      </c>
      <c r="X44">
        <f t="shared" ref="X44:X65" si="13">T10/$B$17*100</f>
        <v>0</v>
      </c>
      <c r="Y44">
        <f t="shared" ref="Y44:Y65" si="14">U10/$B$17*100</f>
        <v>0</v>
      </c>
      <c r="Z44">
        <f t="shared" ref="Z44:Z65" si="15">V10/$B$17*100</f>
        <v>0</v>
      </c>
      <c r="AA44">
        <f t="shared" ref="AA44:AA65" si="16">W10/$B$17*100</f>
        <v>0</v>
      </c>
      <c r="AB44">
        <f t="shared" ref="AB44:AB65" si="17">AVERAGE(T44:AA44)</f>
        <v>0</v>
      </c>
      <c r="AC44">
        <f t="shared" ref="AC44:AC65" si="18">STDEV(T44:AA44)</f>
        <v>0</v>
      </c>
      <c r="AD44">
        <f>AC44/SQRT(8)</f>
        <v>0</v>
      </c>
    </row>
    <row r="45" spans="1:30" x14ac:dyDescent="0.3">
      <c r="A45">
        <v>100</v>
      </c>
      <c r="B45">
        <f t="shared" ref="B45:B66" si="19">B10/$B$17*100</f>
        <v>0</v>
      </c>
      <c r="C45">
        <v>0</v>
      </c>
      <c r="E45">
        <v>100</v>
      </c>
      <c r="F45">
        <f t="shared" si="6"/>
        <v>1.0383216374902682</v>
      </c>
      <c r="G45">
        <f t="shared" si="6"/>
        <v>-11.444946602918881</v>
      </c>
      <c r="H45">
        <f t="shared" si="6"/>
        <v>4.976653424548366</v>
      </c>
      <c r="I45">
        <f t="shared" si="6"/>
        <v>-8.1867280438000876</v>
      </c>
      <c r="J45">
        <f t="shared" si="6"/>
        <v>-7.8098296355779055</v>
      </c>
      <c r="K45">
        <f t="shared" si="6"/>
        <v>-11.836937376104673</v>
      </c>
      <c r="L45">
        <f t="shared" si="6"/>
        <v>5.4772022460334764</v>
      </c>
      <c r="M45">
        <f t="shared" si="6"/>
        <v>-0.54784576577728339</v>
      </c>
      <c r="N45">
        <f t="shared" si="7"/>
        <v>-3.5417637645133393</v>
      </c>
      <c r="O45">
        <f t="shared" si="8"/>
        <v>7.1204754078683745</v>
      </c>
      <c r="P45">
        <f t="shared" ref="P45:P60" si="20">O45/SQRT(8)</f>
        <v>2.5174682230878878</v>
      </c>
      <c r="S45">
        <v>100</v>
      </c>
      <c r="T45">
        <f t="shared" si="9"/>
        <v>12.76492897681435</v>
      </c>
      <c r="U45">
        <f t="shared" si="10"/>
        <v>-1.3602623141944481</v>
      </c>
      <c r="V45">
        <f t="shared" si="11"/>
        <v>6.5423186894803145</v>
      </c>
      <c r="W45">
        <f t="shared" si="12"/>
        <v>-3.8631815134338763</v>
      </c>
      <c r="X45">
        <f t="shared" si="13"/>
        <v>11.831256588831646</v>
      </c>
      <c r="Y45">
        <f t="shared" si="14"/>
        <v>-3.5569329964756897</v>
      </c>
      <c r="Z45">
        <f t="shared" si="15"/>
        <v>-2.1548909985100626</v>
      </c>
      <c r="AA45">
        <f t="shared" si="16"/>
        <v>-10.831245449839463</v>
      </c>
      <c r="AB45">
        <f t="shared" si="17"/>
        <v>1.171498872834096</v>
      </c>
      <c r="AC45">
        <f t="shared" si="18"/>
        <v>8.3334985942014086</v>
      </c>
      <c r="AD45">
        <f>AC45/SQRT(1)</f>
        <v>8.3334985942014086</v>
      </c>
    </row>
    <row r="46" spans="1:30" x14ac:dyDescent="0.3">
      <c r="A46">
        <v>200</v>
      </c>
      <c r="B46">
        <f t="shared" si="19"/>
        <v>3.5859287691551174</v>
      </c>
      <c r="C46">
        <v>2.695276001833864</v>
      </c>
      <c r="E46">
        <v>200</v>
      </c>
      <c r="F46">
        <f t="shared" si="6"/>
        <v>-5.5693614178249558</v>
      </c>
      <c r="G46">
        <f t="shared" si="6"/>
        <v>-15.016691601703233</v>
      </c>
      <c r="H46">
        <f t="shared" si="6"/>
        <v>8.9995479373649587</v>
      </c>
      <c r="I46">
        <f t="shared" si="6"/>
        <v>-4.2173148768616189</v>
      </c>
      <c r="J46">
        <f t="shared" si="6"/>
        <v>-8.2659666925612516</v>
      </c>
      <c r="K46">
        <f t="shared" si="6"/>
        <v>-18.984380012978018</v>
      </c>
      <c r="L46">
        <f t="shared" si="6"/>
        <v>8.5983946301757044</v>
      </c>
      <c r="M46">
        <f t="shared" si="6"/>
        <v>-9.699498002487438</v>
      </c>
      <c r="N46">
        <f t="shared" si="7"/>
        <v>-5.5194087546094819</v>
      </c>
      <c r="O46">
        <f t="shared" si="8"/>
        <v>10.059330982178082</v>
      </c>
      <c r="P46">
        <f t="shared" si="20"/>
        <v>3.5565105758490274</v>
      </c>
      <c r="S46">
        <v>200</v>
      </c>
      <c r="T46">
        <f t="shared" si="9"/>
        <v>27.547780493547137</v>
      </c>
      <c r="U46">
        <f t="shared" si="10"/>
        <v>4.7307787333619764</v>
      </c>
      <c r="V46">
        <f t="shared" si="11"/>
        <v>15.32807958711923</v>
      </c>
      <c r="W46">
        <f t="shared" si="12"/>
        <v>-18.94443017127416</v>
      </c>
      <c r="X46">
        <f t="shared" si="13"/>
        <v>23.01647130072509</v>
      </c>
      <c r="Y46">
        <f t="shared" si="14"/>
        <v>-2.3041563842017485</v>
      </c>
      <c r="Z46">
        <f t="shared" si="15"/>
        <v>-3.4891685739995433</v>
      </c>
      <c r="AA46">
        <f t="shared" si="16"/>
        <v>-13.807847691034445</v>
      </c>
      <c r="AB46">
        <f t="shared" si="17"/>
        <v>4.0096884117804423</v>
      </c>
      <c r="AC46">
        <f t="shared" si="18"/>
        <v>16.836945640839332</v>
      </c>
      <c r="AD46">
        <f>AC46/SQRT(4)</f>
        <v>8.4184728204196659</v>
      </c>
    </row>
    <row r="47" spans="1:30" x14ac:dyDescent="0.3">
      <c r="A47">
        <v>300</v>
      </c>
      <c r="B47">
        <f t="shared" si="19"/>
        <v>15.939208104483047</v>
      </c>
      <c r="C47">
        <v>6.4861559028642448</v>
      </c>
      <c r="E47">
        <v>300</v>
      </c>
      <c r="F47">
        <f t="shared" si="6"/>
        <v>0.13680093251308423</v>
      </c>
      <c r="G47">
        <f t="shared" si="6"/>
        <v>-11.707583702677885</v>
      </c>
      <c r="H47">
        <f t="shared" si="6"/>
        <v>4.742536250838902</v>
      </c>
      <c r="I47">
        <f t="shared" si="6"/>
        <v>3.0924120717940617</v>
      </c>
      <c r="J47">
        <f t="shared" si="6"/>
        <v>-12.906633226333827</v>
      </c>
      <c r="K47">
        <f t="shared" si="6"/>
        <v>-12.30499073491891</v>
      </c>
      <c r="L47">
        <f t="shared" si="6"/>
        <v>2.1964578616887387</v>
      </c>
      <c r="M47">
        <f t="shared" si="6"/>
        <v>-1.6778566035656344</v>
      </c>
      <c r="N47">
        <f t="shared" si="7"/>
        <v>-3.5536071438326835</v>
      </c>
      <c r="O47">
        <f t="shared" si="8"/>
        <v>7.4999953471119101</v>
      </c>
      <c r="P47">
        <f t="shared" si="20"/>
        <v>2.6516487844051926</v>
      </c>
      <c r="S47">
        <v>300</v>
      </c>
      <c r="T47">
        <f t="shared" si="9"/>
        <v>39.328010521790787</v>
      </c>
      <c r="U47">
        <f t="shared" si="10"/>
        <v>4.132281292766975</v>
      </c>
      <c r="V47">
        <f t="shared" si="11"/>
        <v>29.093417017315009</v>
      </c>
      <c r="W47">
        <f t="shared" si="12"/>
        <v>-5.4029773669063683</v>
      </c>
      <c r="X47">
        <f t="shared" si="13"/>
        <v>47.312183541406789</v>
      </c>
      <c r="Y47">
        <f t="shared" si="14"/>
        <v>-0.3893474095915479</v>
      </c>
      <c r="Z47">
        <f t="shared" si="15"/>
        <v>11.980558468308368</v>
      </c>
      <c r="AA47">
        <f t="shared" si="16"/>
        <v>16.956410309278475</v>
      </c>
      <c r="AB47">
        <f t="shared" si="17"/>
        <v>17.876317046796061</v>
      </c>
      <c r="AC47">
        <f t="shared" si="18"/>
        <v>19.095749279598643</v>
      </c>
      <c r="AD47">
        <f>AC47/SQRT(5)</f>
        <v>8.5398786940950409</v>
      </c>
    </row>
    <row r="48" spans="1:30" x14ac:dyDescent="0.3">
      <c r="A48">
        <v>400</v>
      </c>
      <c r="B48">
        <f t="shared" si="19"/>
        <v>35.098021102933409</v>
      </c>
      <c r="C48">
        <v>10.409511531636086</v>
      </c>
      <c r="E48">
        <v>400</v>
      </c>
      <c r="F48">
        <f t="shared" si="6"/>
        <v>2.1546344201684184</v>
      </c>
      <c r="G48">
        <f t="shared" si="6"/>
        <v>9.4299180655786987</v>
      </c>
      <c r="H48">
        <f t="shared" si="6"/>
        <v>13.556502007938434</v>
      </c>
      <c r="I48">
        <f t="shared" si="6"/>
        <v>1.8563190836293568</v>
      </c>
      <c r="J48">
        <f t="shared" si="6"/>
        <v>-9.2732421175885325</v>
      </c>
      <c r="K48">
        <f t="shared" si="6"/>
        <v>-1.9889678918887075</v>
      </c>
      <c r="L48">
        <f t="shared" si="6"/>
        <v>-8.2293724339068</v>
      </c>
      <c r="M48">
        <f t="shared" si="6"/>
        <v>1.9124249355606207</v>
      </c>
      <c r="N48">
        <f t="shared" si="7"/>
        <v>1.1772770086864366</v>
      </c>
      <c r="O48">
        <f t="shared" si="8"/>
        <v>7.8470337856744603</v>
      </c>
      <c r="P48">
        <f t="shared" si="20"/>
        <v>2.7743454010251778</v>
      </c>
      <c r="S48">
        <v>400</v>
      </c>
      <c r="T48">
        <f t="shared" si="9"/>
        <v>43.814868660724791</v>
      </c>
      <c r="U48">
        <f t="shared" si="10"/>
        <v>7.4862833586430213</v>
      </c>
      <c r="V48">
        <f t="shared" si="11"/>
        <v>35.173253917065765</v>
      </c>
      <c r="W48">
        <f t="shared" si="12"/>
        <v>4.2401035246580374</v>
      </c>
      <c r="X48">
        <f t="shared" si="13"/>
        <v>53.996775402521365</v>
      </c>
      <c r="Y48">
        <f t="shared" si="14"/>
        <v>-3.3521111664401566</v>
      </c>
      <c r="Z48">
        <f t="shared" si="15"/>
        <v>24.263599824579842</v>
      </c>
      <c r="AA48">
        <f t="shared" si="16"/>
        <v>25.379799701881289</v>
      </c>
      <c r="AB48">
        <f t="shared" si="17"/>
        <v>23.875321652954248</v>
      </c>
      <c r="AC48">
        <f t="shared" si="18"/>
        <v>20.108351014079144</v>
      </c>
      <c r="AD48">
        <f>AC48/SQRT(7)</f>
        <v>7.6002422941209833</v>
      </c>
    </row>
    <row r="49" spans="1:30" x14ac:dyDescent="0.3">
      <c r="A49">
        <v>500</v>
      </c>
      <c r="B49">
        <f t="shared" si="19"/>
        <v>61.611128007011573</v>
      </c>
      <c r="C49">
        <v>12.890591801827137</v>
      </c>
      <c r="E49">
        <v>500</v>
      </c>
      <c r="F49">
        <f t="shared" si="6"/>
        <v>14.410292090113263</v>
      </c>
      <c r="G49">
        <f t="shared" si="6"/>
        <v>43.063573668208974</v>
      </c>
      <c r="H49">
        <f t="shared" si="6"/>
        <v>36.730038958784291</v>
      </c>
      <c r="I49">
        <f t="shared" si="6"/>
        <v>2.3236700855417602</v>
      </c>
      <c r="J49">
        <f t="shared" si="6"/>
        <v>-10.516219278055136</v>
      </c>
      <c r="K49">
        <f t="shared" si="6"/>
        <v>22.065713811925939</v>
      </c>
      <c r="L49">
        <f t="shared" si="6"/>
        <v>0.48124511521280988</v>
      </c>
      <c r="M49">
        <f t="shared" si="6"/>
        <v>8.3867382116263691</v>
      </c>
      <c r="N49">
        <f t="shared" si="7"/>
        <v>14.618131582919784</v>
      </c>
      <c r="O49">
        <f t="shared" si="8"/>
        <v>18.420332324443898</v>
      </c>
      <c r="P49">
        <f t="shared" si="20"/>
        <v>6.5125709491620194</v>
      </c>
      <c r="S49">
        <v>500</v>
      </c>
      <c r="T49">
        <f t="shared" si="9"/>
        <v>46.51906064790424</v>
      </c>
      <c r="U49">
        <f t="shared" si="10"/>
        <v>12.806987891674989</v>
      </c>
      <c r="V49">
        <f t="shared" si="11"/>
        <v>11.558467819975544</v>
      </c>
      <c r="W49">
        <f t="shared" si="12"/>
        <v>7.2239111484603544</v>
      </c>
      <c r="X49">
        <f t="shared" si="13"/>
        <v>53.224434369050542</v>
      </c>
      <c r="Y49">
        <f t="shared" si="14"/>
        <v>26.425652484429641</v>
      </c>
      <c r="Z49">
        <f t="shared" si="15"/>
        <v>55.971101393111041</v>
      </c>
      <c r="AA49">
        <f t="shared" si="16"/>
        <v>39.591581221528635</v>
      </c>
      <c r="AB49">
        <f t="shared" si="17"/>
        <v>31.665149622016873</v>
      </c>
      <c r="AC49">
        <f t="shared" si="18"/>
        <v>19.725923575268968</v>
      </c>
      <c r="AD49">
        <f t="shared" ref="AD49:AD60" si="21">AC49/SQRT(8)</f>
        <v>6.9741671626201365</v>
      </c>
    </row>
    <row r="50" spans="1:30" x14ac:dyDescent="0.3">
      <c r="A50">
        <v>600</v>
      </c>
      <c r="B50">
        <f t="shared" si="19"/>
        <v>72.783271127871913</v>
      </c>
      <c r="C50">
        <v>12.703631620242234</v>
      </c>
      <c r="E50">
        <v>600</v>
      </c>
      <c r="F50">
        <f t="shared" si="6"/>
        <v>23.650289524341829</v>
      </c>
      <c r="G50">
        <f t="shared" si="6"/>
        <v>39.24966951371205</v>
      </c>
      <c r="H50">
        <f t="shared" si="6"/>
        <v>46.993686419571212</v>
      </c>
      <c r="I50">
        <f t="shared" si="6"/>
        <v>7.5207485449926921</v>
      </c>
      <c r="J50">
        <f t="shared" si="6"/>
        <v>-21.159881741811386</v>
      </c>
      <c r="K50">
        <f t="shared" si="6"/>
        <v>61.834481747524514</v>
      </c>
      <c r="L50">
        <f t="shared" si="6"/>
        <v>21.520710269711127</v>
      </c>
      <c r="M50">
        <f t="shared" si="6"/>
        <v>23.474065069158147</v>
      </c>
      <c r="N50">
        <f t="shared" si="7"/>
        <v>25.385471168400024</v>
      </c>
      <c r="O50">
        <f t="shared" si="8"/>
        <v>25.340200223760117</v>
      </c>
      <c r="P50">
        <f t="shared" si="20"/>
        <v>8.9591137074228229</v>
      </c>
      <c r="S50">
        <v>600</v>
      </c>
      <c r="T50">
        <f t="shared" si="9"/>
        <v>42.412948782207359</v>
      </c>
      <c r="U50">
        <f t="shared" si="10"/>
        <v>25.16016215261266</v>
      </c>
      <c r="V50">
        <f t="shared" si="11"/>
        <v>-3.7703195034329813</v>
      </c>
      <c r="W50">
        <f t="shared" si="12"/>
        <v>-19.369038239371193</v>
      </c>
      <c r="X50">
        <f t="shared" si="13"/>
        <v>61.214531931299817</v>
      </c>
      <c r="Y50">
        <f t="shared" si="14"/>
        <v>35.547663313186625</v>
      </c>
      <c r="Z50">
        <f t="shared" si="15"/>
        <v>72.802567363918712</v>
      </c>
      <c r="AA50">
        <f t="shared" si="16"/>
        <v>51.477034921967181</v>
      </c>
      <c r="AB50">
        <f t="shared" si="17"/>
        <v>33.184443840298528</v>
      </c>
      <c r="AC50">
        <f t="shared" si="18"/>
        <v>31.560741113052451</v>
      </c>
      <c r="AD50">
        <f t="shared" si="21"/>
        <v>11.158407030156226</v>
      </c>
    </row>
    <row r="51" spans="1:30" x14ac:dyDescent="0.3">
      <c r="A51">
        <v>800</v>
      </c>
      <c r="B51">
        <f t="shared" si="19"/>
        <v>83.300526769337623</v>
      </c>
      <c r="C51">
        <v>10.225437462669683</v>
      </c>
      <c r="E51">
        <v>800</v>
      </c>
      <c r="F51">
        <f t="shared" si="6"/>
        <v>35.440794594887166</v>
      </c>
      <c r="G51">
        <f t="shared" si="6"/>
        <v>19.170011318520071</v>
      </c>
      <c r="H51">
        <f t="shared" si="6"/>
        <v>85.09165968622753</v>
      </c>
      <c r="I51">
        <f t="shared" si="6"/>
        <v>21.262330916453521</v>
      </c>
      <c r="J51">
        <f t="shared" si="6"/>
        <v>-13.910537908205779</v>
      </c>
      <c r="K51">
        <f t="shared" si="6"/>
        <v>91.85698250568673</v>
      </c>
      <c r="L51">
        <f t="shared" si="6"/>
        <v>46.809235363503205</v>
      </c>
      <c r="M51">
        <f t="shared" si="6"/>
        <v>46.752184862410026</v>
      </c>
      <c r="N51">
        <f t="shared" si="7"/>
        <v>41.559082667435312</v>
      </c>
      <c r="O51">
        <f t="shared" si="8"/>
        <v>34.861024710427778</v>
      </c>
      <c r="P51">
        <f t="shared" si="20"/>
        <v>12.32523348592764</v>
      </c>
      <c r="S51">
        <v>800</v>
      </c>
      <c r="T51">
        <f t="shared" si="9"/>
        <v>11.038364702216422</v>
      </c>
      <c r="U51">
        <f t="shared" si="10"/>
        <v>40.457967212271114</v>
      </c>
      <c r="V51">
        <f t="shared" si="11"/>
        <v>-27.139368326263984</v>
      </c>
      <c r="W51">
        <f t="shared" si="12"/>
        <v>-35.781693620915867</v>
      </c>
      <c r="X51">
        <f t="shared" si="13"/>
        <v>38.814026476896011</v>
      </c>
      <c r="Y51">
        <f t="shared" si="14"/>
        <v>67.259044459626011</v>
      </c>
      <c r="Z51">
        <f t="shared" si="15"/>
        <v>79.871301831599354</v>
      </c>
      <c r="AA51">
        <f t="shared" si="16"/>
        <v>73.747061161461716</v>
      </c>
      <c r="AB51">
        <f t="shared" si="17"/>
        <v>31.033337987111345</v>
      </c>
      <c r="AC51">
        <f t="shared" si="18"/>
        <v>44.592415408897416</v>
      </c>
      <c r="AD51">
        <f t="shared" si="21"/>
        <v>15.765799662559427</v>
      </c>
    </row>
    <row r="52" spans="1:30" x14ac:dyDescent="0.3">
      <c r="A52">
        <v>1000</v>
      </c>
      <c r="B52">
        <f t="shared" si="19"/>
        <v>100</v>
      </c>
      <c r="C52">
        <v>8.5555154241909737</v>
      </c>
      <c r="E52">
        <v>1000</v>
      </c>
      <c r="F52">
        <f t="shared" si="6"/>
        <v>37.290899083985494</v>
      </c>
      <c r="G52">
        <f t="shared" si="6"/>
        <v>10.368560938777181</v>
      </c>
      <c r="H52">
        <f t="shared" si="6"/>
        <v>82.014743433455777</v>
      </c>
      <c r="I52">
        <f t="shared" si="6"/>
        <v>43.291650744827457</v>
      </c>
      <c r="J52">
        <f t="shared" si="6"/>
        <v>-1.3654942374203105</v>
      </c>
      <c r="K52">
        <f t="shared" si="6"/>
        <v>87.073486458433706</v>
      </c>
      <c r="L52">
        <f t="shared" si="6"/>
        <v>31.733145464978939</v>
      </c>
      <c r="M52">
        <f t="shared" si="6"/>
        <v>49.78455980014261</v>
      </c>
      <c r="N52">
        <f t="shared" si="7"/>
        <v>42.523943960897604</v>
      </c>
      <c r="O52">
        <f t="shared" si="8"/>
        <v>30.941346423098427</v>
      </c>
      <c r="P52">
        <f t="shared" si="20"/>
        <v>10.93941793740751</v>
      </c>
      <c r="S52">
        <v>1000</v>
      </c>
      <c r="T52">
        <f t="shared" si="9"/>
        <v>-22.983695793596734</v>
      </c>
      <c r="U52">
        <f t="shared" si="10"/>
        <v>43.030360871563943</v>
      </c>
      <c r="V52">
        <f t="shared" si="11"/>
        <v>-30.735787543476683</v>
      </c>
      <c r="W52">
        <f t="shared" si="12"/>
        <v>-38.711611167190981</v>
      </c>
      <c r="X52">
        <f t="shared" si="13"/>
        <v>12.97139357007919</v>
      </c>
      <c r="Y52">
        <f t="shared" si="14"/>
        <v>62.7036631284451</v>
      </c>
      <c r="Z52">
        <f t="shared" si="15"/>
        <v>53.402515982536357</v>
      </c>
      <c r="AA52">
        <f t="shared" si="16"/>
        <v>45.090197961186448</v>
      </c>
      <c r="AB52">
        <f t="shared" si="17"/>
        <v>15.59587962619333</v>
      </c>
      <c r="AC52">
        <f t="shared" si="18"/>
        <v>41.165604748119677</v>
      </c>
      <c r="AD52">
        <f t="shared" si="21"/>
        <v>14.55423913452028</v>
      </c>
    </row>
    <row r="53" spans="1:30" x14ac:dyDescent="0.3">
      <c r="A53">
        <v>1200</v>
      </c>
      <c r="B53">
        <f t="shared" si="19"/>
        <v>88.582350759534918</v>
      </c>
      <c r="C53">
        <v>15.542565759194437</v>
      </c>
      <c r="E53">
        <v>1200</v>
      </c>
      <c r="F53">
        <f t="shared" si="6"/>
        <v>20.666730149752826</v>
      </c>
      <c r="G53">
        <f t="shared" si="6"/>
        <v>2.9609348879352591</v>
      </c>
      <c r="H53">
        <f t="shared" si="6"/>
        <v>73.631044164981233</v>
      </c>
      <c r="I53">
        <f t="shared" si="6"/>
        <v>67.425429782093502</v>
      </c>
      <c r="J53">
        <f t="shared" si="6"/>
        <v>30.556876031517195</v>
      </c>
      <c r="K53">
        <f t="shared" si="6"/>
        <v>90.026358942007946</v>
      </c>
      <c r="L53">
        <f t="shared" si="6"/>
        <v>20.826190380311008</v>
      </c>
      <c r="M53">
        <f t="shared" si="6"/>
        <v>45.458491901297755</v>
      </c>
      <c r="N53">
        <f t="shared" si="7"/>
        <v>43.944007029987091</v>
      </c>
      <c r="O53">
        <f t="shared" si="8"/>
        <v>30.45762103706997</v>
      </c>
      <c r="P53">
        <f t="shared" si="20"/>
        <v>10.76839518706111</v>
      </c>
      <c r="S53">
        <v>1200</v>
      </c>
      <c r="T53">
        <f t="shared" si="9"/>
        <v>-37.515802543814267</v>
      </c>
      <c r="U53">
        <f t="shared" si="10"/>
        <v>-10.979371911817678</v>
      </c>
      <c r="V53">
        <f t="shared" si="11"/>
        <v>-33.8640600544284</v>
      </c>
      <c r="W53">
        <f t="shared" si="12"/>
        <v>-44.448827531871338</v>
      </c>
      <c r="X53">
        <f t="shared" si="13"/>
        <v>-18.858380792269191</v>
      </c>
      <c r="Y53">
        <f t="shared" si="14"/>
        <v>50.980930129853988</v>
      </c>
      <c r="Z53">
        <f t="shared" si="15"/>
        <v>4.1325875091165063</v>
      </c>
      <c r="AA53">
        <f t="shared" si="16"/>
        <v>23.989016140609447</v>
      </c>
      <c r="AB53">
        <f t="shared" si="17"/>
        <v>-8.3204886318276188</v>
      </c>
      <c r="AC53">
        <f t="shared" si="18"/>
        <v>33.045111092391942</v>
      </c>
      <c r="AD53">
        <f t="shared" si="21"/>
        <v>11.683211069246571</v>
      </c>
    </row>
    <row r="54" spans="1:30" x14ac:dyDescent="0.3">
      <c r="A54">
        <v>1400</v>
      </c>
      <c r="B54">
        <f t="shared" si="19"/>
        <v>67.137175117796048</v>
      </c>
      <c r="C54">
        <v>22.389373830606875</v>
      </c>
      <c r="E54">
        <v>1400</v>
      </c>
      <c r="F54">
        <f t="shared" ref="F54:M63" si="22">F20/$B$17*100</f>
        <v>21.896741741373116</v>
      </c>
      <c r="G54">
        <f t="shared" si="22"/>
        <v>-9.4136767483306745</v>
      </c>
      <c r="H54">
        <f t="shared" si="22"/>
        <v>52.215735626240658</v>
      </c>
      <c r="I54">
        <f t="shared" si="22"/>
        <v>78.352378982479848</v>
      </c>
      <c r="J54">
        <f t="shared" si="22"/>
        <v>58.615523285031223</v>
      </c>
      <c r="K54">
        <f t="shared" si="22"/>
        <v>67.400301736083279</v>
      </c>
      <c r="L54">
        <f t="shared" si="22"/>
        <v>7.9103713498191262</v>
      </c>
      <c r="M54">
        <f t="shared" si="22"/>
        <v>51.372201861817601</v>
      </c>
      <c r="N54">
        <f t="shared" si="7"/>
        <v>41.043697229314269</v>
      </c>
      <c r="O54">
        <f t="shared" si="8"/>
        <v>30.792484317530626</v>
      </c>
      <c r="P54">
        <f t="shared" si="20"/>
        <v>10.886787235253161</v>
      </c>
      <c r="S54">
        <v>1400</v>
      </c>
      <c r="T54">
        <f t="shared" si="9"/>
        <v>-39.879034893217749</v>
      </c>
      <c r="U54">
        <f t="shared" si="10"/>
        <v>-26.069673791704851</v>
      </c>
      <c r="V54">
        <f t="shared" si="11"/>
        <v>-23.720533099549009</v>
      </c>
      <c r="W54">
        <f t="shared" si="12"/>
        <v>-47.935970842600383</v>
      </c>
      <c r="X54">
        <f t="shared" si="13"/>
        <v>-35.094129503901513</v>
      </c>
      <c r="Y54">
        <f t="shared" si="14"/>
        <v>-2.1402477372023068</v>
      </c>
      <c r="Z54">
        <f t="shared" si="15"/>
        <v>-13.055961039902432</v>
      </c>
      <c r="AA54">
        <f t="shared" si="16"/>
        <v>-8.5664208902618828</v>
      </c>
      <c r="AB54">
        <f t="shared" si="17"/>
        <v>-24.557746474792516</v>
      </c>
      <c r="AC54">
        <f t="shared" si="18"/>
        <v>15.972491007828415</v>
      </c>
      <c r="AD54">
        <f t="shared" si="21"/>
        <v>5.6471283520383118</v>
      </c>
    </row>
    <row r="55" spans="1:30" x14ac:dyDescent="0.3">
      <c r="A55">
        <v>1600</v>
      </c>
      <c r="B55">
        <f t="shared" si="19"/>
        <v>33.791997377774877</v>
      </c>
      <c r="C55">
        <v>19.003133472972468</v>
      </c>
      <c r="E55">
        <v>1600</v>
      </c>
      <c r="F55">
        <f t="shared" si="22"/>
        <v>2.4499688388239083</v>
      </c>
      <c r="G55">
        <f t="shared" si="22"/>
        <v>-24.1351380961746</v>
      </c>
      <c r="H55">
        <f t="shared" si="22"/>
        <v>34.293790574342573</v>
      </c>
      <c r="I55">
        <f t="shared" si="22"/>
        <v>55.685954076163512</v>
      </c>
      <c r="J55">
        <f t="shared" si="22"/>
        <v>59.055469545964897</v>
      </c>
      <c r="K55">
        <f t="shared" si="22"/>
        <v>21.95508187128905</v>
      </c>
      <c r="L55">
        <f t="shared" si="22"/>
        <v>9.0981442355003406</v>
      </c>
      <c r="M55">
        <f t="shared" si="22"/>
        <v>31.461488418245985</v>
      </c>
      <c r="N55">
        <f t="shared" si="7"/>
        <v>23.733094933019455</v>
      </c>
      <c r="O55">
        <f t="shared" si="8"/>
        <v>27.778702057653462</v>
      </c>
      <c r="P55">
        <f t="shared" si="20"/>
        <v>9.8212542987637317</v>
      </c>
      <c r="S55">
        <v>1600</v>
      </c>
      <c r="T55">
        <f t="shared" si="9"/>
        <v>-38.12171808719269</v>
      </c>
      <c r="U55">
        <f t="shared" si="10"/>
        <v>-35.641361969819584</v>
      </c>
      <c r="V55">
        <f t="shared" si="11"/>
        <v>-24.26719297348502</v>
      </c>
      <c r="W55">
        <f t="shared" si="12"/>
        <v>-47.936300943997644</v>
      </c>
      <c r="X55">
        <f t="shared" si="13"/>
        <v>-30.560051543994486</v>
      </c>
      <c r="Y55">
        <f t="shared" si="14"/>
        <v>-31.668606883870602</v>
      </c>
      <c r="Z55">
        <f t="shared" si="15"/>
        <v>-22.362932731441017</v>
      </c>
      <c r="AA55">
        <f t="shared" si="16"/>
        <v>-24.322864133825394</v>
      </c>
      <c r="AB55">
        <f t="shared" si="17"/>
        <v>-31.860128658453306</v>
      </c>
      <c r="AC55">
        <f t="shared" si="18"/>
        <v>8.6051079787664229</v>
      </c>
      <c r="AD55">
        <f t="shared" si="21"/>
        <v>3.0423651023141014</v>
      </c>
    </row>
    <row r="56" spans="1:30" x14ac:dyDescent="0.3">
      <c r="A56">
        <v>1800</v>
      </c>
      <c r="B56">
        <f t="shared" si="19"/>
        <v>0.55923443021691266</v>
      </c>
      <c r="C56">
        <v>12.404535365202754</v>
      </c>
      <c r="E56">
        <v>1800</v>
      </c>
      <c r="F56">
        <f t="shared" si="22"/>
        <v>-10.164804501417159</v>
      </c>
      <c r="G56">
        <f t="shared" si="22"/>
        <v>-37.401687293277462</v>
      </c>
      <c r="H56">
        <f t="shared" si="22"/>
        <v>17.772894938223256</v>
      </c>
      <c r="I56">
        <f t="shared" si="22"/>
        <v>31.01945448687637</v>
      </c>
      <c r="J56">
        <f t="shared" si="22"/>
        <v>44.259815115100146</v>
      </c>
      <c r="K56">
        <f t="shared" si="22"/>
        <v>-4.7284516381847173</v>
      </c>
      <c r="L56">
        <f t="shared" si="22"/>
        <v>-21.195997803155073</v>
      </c>
      <c r="M56">
        <f t="shared" si="22"/>
        <v>-1.0049954419331599</v>
      </c>
      <c r="N56">
        <f t="shared" si="7"/>
        <v>2.3195284827790257</v>
      </c>
      <c r="O56">
        <f t="shared" si="8"/>
        <v>27.173568940246838</v>
      </c>
      <c r="P56">
        <f t="shared" si="20"/>
        <v>9.6073074333443422</v>
      </c>
      <c r="S56">
        <v>1800</v>
      </c>
      <c r="T56">
        <f t="shared" si="9"/>
        <v>-45.527959763530035</v>
      </c>
      <c r="U56">
        <f t="shared" si="10"/>
        <v>-29.781593367795967</v>
      </c>
      <c r="V56">
        <f t="shared" si="11"/>
        <v>-32.675151363363746</v>
      </c>
      <c r="W56">
        <f t="shared" si="12"/>
        <v>-56.854365004930862</v>
      </c>
      <c r="X56">
        <f t="shared" si="13"/>
        <v>-38.734263853402155</v>
      </c>
      <c r="Y56">
        <f t="shared" si="14"/>
        <v>-23.689047824983394</v>
      </c>
      <c r="Z56">
        <f t="shared" si="15"/>
        <v>-31.392370007366949</v>
      </c>
      <c r="AA56">
        <f t="shared" si="16"/>
        <v>-25.604099627566985</v>
      </c>
      <c r="AB56">
        <f t="shared" si="17"/>
        <v>-35.532356351617508</v>
      </c>
      <c r="AC56">
        <f t="shared" si="18"/>
        <v>11.096981396742024</v>
      </c>
      <c r="AD56">
        <f t="shared" si="21"/>
        <v>3.9233753981686252</v>
      </c>
    </row>
    <row r="57" spans="1:30" x14ac:dyDescent="0.3">
      <c r="A57">
        <v>2000</v>
      </c>
      <c r="B57">
        <f t="shared" si="19"/>
        <v>-21.07247436944456</v>
      </c>
      <c r="C57">
        <v>8.9548008307085887</v>
      </c>
      <c r="E57">
        <v>2000</v>
      </c>
      <c r="F57">
        <f t="shared" si="22"/>
        <v>-23.094576694612591</v>
      </c>
      <c r="G57">
        <f t="shared" si="22"/>
        <v>-41.77012400476697</v>
      </c>
      <c r="H57">
        <f t="shared" si="22"/>
        <v>14.733716170713199</v>
      </c>
      <c r="I57">
        <f t="shared" si="22"/>
        <v>-6.0257228358136796</v>
      </c>
      <c r="J57">
        <f t="shared" si="22"/>
        <v>35.505205223283852</v>
      </c>
      <c r="K57">
        <f t="shared" si="22"/>
        <v>-21.615502486875336</v>
      </c>
      <c r="L57">
        <f t="shared" si="22"/>
        <v>-24.668441921499142</v>
      </c>
      <c r="M57">
        <f t="shared" si="22"/>
        <v>-19.160260732849522</v>
      </c>
      <c r="N57">
        <f t="shared" si="7"/>
        <v>-10.761963410302524</v>
      </c>
      <c r="O57">
        <f t="shared" si="8"/>
        <v>24.809078903571283</v>
      </c>
      <c r="P57">
        <f t="shared" si="20"/>
        <v>8.7713339638536851</v>
      </c>
      <c r="S57">
        <v>2000</v>
      </c>
      <c r="T57">
        <f t="shared" si="9"/>
        <v>-50.698054523149381</v>
      </c>
      <c r="U57">
        <f t="shared" si="10"/>
        <v>-27.257550285604133</v>
      </c>
      <c r="V57">
        <f t="shared" si="11"/>
        <v>-39.6390571614469</v>
      </c>
      <c r="W57">
        <f t="shared" si="12"/>
        <v>-50.920229964568463</v>
      </c>
      <c r="X57">
        <f t="shared" si="13"/>
        <v>-38.691307890533565</v>
      </c>
      <c r="Y57">
        <f t="shared" si="14"/>
        <v>-29.090339273330496</v>
      </c>
      <c r="Z57">
        <f t="shared" si="15"/>
        <v>-24.207498970211596</v>
      </c>
      <c r="AA57">
        <f t="shared" si="16"/>
        <v>-33.272135446911619</v>
      </c>
      <c r="AB57">
        <f t="shared" si="17"/>
        <v>-36.722021689469528</v>
      </c>
      <c r="AC57">
        <f t="shared" si="18"/>
        <v>10.181492912636411</v>
      </c>
      <c r="AD57">
        <f t="shared" si="21"/>
        <v>3.5997013405639895</v>
      </c>
    </row>
    <row r="58" spans="1:30" x14ac:dyDescent="0.3">
      <c r="A58">
        <v>2200</v>
      </c>
      <c r="B58">
        <f t="shared" si="19"/>
        <v>-18.046782727412747</v>
      </c>
      <c r="C58">
        <v>8.7158745309790024</v>
      </c>
      <c r="E58">
        <v>2200</v>
      </c>
      <c r="F58">
        <f t="shared" si="22"/>
        <v>-19.85275753544828</v>
      </c>
      <c r="G58">
        <f t="shared" si="22"/>
        <v>0</v>
      </c>
      <c r="H58">
        <f t="shared" si="22"/>
        <v>-14.810555741373951</v>
      </c>
      <c r="I58">
        <f t="shared" si="22"/>
        <v>-15.591664144143436</v>
      </c>
      <c r="J58">
        <f t="shared" si="22"/>
        <v>32.325695166866325</v>
      </c>
      <c r="K58">
        <f t="shared" si="22"/>
        <v>-26.637210353644182</v>
      </c>
      <c r="L58">
        <f t="shared" si="22"/>
        <v>-25.269029883182004</v>
      </c>
      <c r="M58">
        <f t="shared" si="22"/>
        <v>-20.940053151937615</v>
      </c>
      <c r="N58">
        <f t="shared" si="7"/>
        <v>-11.346946955357893</v>
      </c>
      <c r="O58">
        <f t="shared" si="8"/>
        <v>19.486479316036895</v>
      </c>
      <c r="P58">
        <f t="shared" si="20"/>
        <v>6.8895108329105419</v>
      </c>
      <c r="S58">
        <v>2200</v>
      </c>
      <c r="T58">
        <f t="shared" si="9"/>
        <v>-53.605371873923936</v>
      </c>
      <c r="U58">
        <f t="shared" si="10"/>
        <v>-23.46072703075707</v>
      </c>
      <c r="V58">
        <f t="shared" si="11"/>
        <v>-32.134808148247174</v>
      </c>
      <c r="W58">
        <f t="shared" si="12"/>
        <v>-49.70171688780669</v>
      </c>
      <c r="X58">
        <f t="shared" si="13"/>
        <v>-43.504586653491387</v>
      </c>
      <c r="Y58">
        <f t="shared" si="14"/>
        <v>-30.749467688378278</v>
      </c>
      <c r="Z58">
        <f t="shared" si="15"/>
        <v>-19.094293369992357</v>
      </c>
      <c r="AA58">
        <f t="shared" si="16"/>
        <v>-35.163603402513708</v>
      </c>
      <c r="AB58">
        <f t="shared" si="17"/>
        <v>-35.926821881888827</v>
      </c>
      <c r="AC58">
        <f t="shared" si="18"/>
        <v>12.190193864439651</v>
      </c>
      <c r="AD58">
        <f t="shared" si="21"/>
        <v>4.3098843727619611</v>
      </c>
    </row>
    <row r="59" spans="1:30" x14ac:dyDescent="0.3">
      <c r="A59">
        <v>2400</v>
      </c>
      <c r="B59">
        <f t="shared" si="19"/>
        <v>-19.507820865249666</v>
      </c>
      <c r="C59">
        <v>6.0670591287379416</v>
      </c>
      <c r="E59">
        <v>2400</v>
      </c>
      <c r="F59">
        <f t="shared" si="22"/>
        <v>-18.47347504587869</v>
      </c>
      <c r="G59">
        <f t="shared" si="22"/>
        <v>0</v>
      </c>
      <c r="H59">
        <f t="shared" si="22"/>
        <v>-8.5032711000672752</v>
      </c>
      <c r="I59">
        <f t="shared" si="22"/>
        <v>-22.876183469606985</v>
      </c>
      <c r="J59">
        <f t="shared" si="22"/>
        <v>-0.68511528376096376</v>
      </c>
      <c r="K59">
        <f t="shared" si="22"/>
        <v>-37.85908367194876</v>
      </c>
      <c r="L59">
        <f t="shared" si="22"/>
        <v>-30.559928564847816</v>
      </c>
      <c r="M59">
        <f t="shared" si="22"/>
        <v>-27.38785688211739</v>
      </c>
      <c r="N59">
        <f t="shared" si="7"/>
        <v>-18.293114252278485</v>
      </c>
      <c r="O59">
        <f t="shared" si="8"/>
        <v>14.028409824084809</v>
      </c>
      <c r="P59">
        <f t="shared" si="20"/>
        <v>4.9597918579371747</v>
      </c>
      <c r="S59">
        <v>2400</v>
      </c>
      <c r="T59">
        <f t="shared" si="9"/>
        <v>-55.390904884749645</v>
      </c>
      <c r="U59">
        <f t="shared" si="10"/>
        <v>-36.305049598843532</v>
      </c>
      <c r="V59">
        <f t="shared" si="11"/>
        <v>-33.777194489011706</v>
      </c>
      <c r="W59">
        <f t="shared" si="12"/>
        <v>-62.128181083834299</v>
      </c>
      <c r="X59">
        <f t="shared" si="13"/>
        <v>-50.011880437839437</v>
      </c>
      <c r="Y59">
        <f t="shared" si="14"/>
        <v>-29.376431949466646</v>
      </c>
      <c r="Z59">
        <f t="shared" si="15"/>
        <v>-29.524179058329679</v>
      </c>
      <c r="AA59">
        <f t="shared" si="16"/>
        <v>-37.431096120741252</v>
      </c>
      <c r="AB59">
        <f t="shared" si="17"/>
        <v>-41.743114702852026</v>
      </c>
      <c r="AC59">
        <f t="shared" si="18"/>
        <v>12.444417949858293</v>
      </c>
      <c r="AD59">
        <f t="shared" si="21"/>
        <v>4.399766160132196</v>
      </c>
    </row>
    <row r="60" spans="1:30" x14ac:dyDescent="0.3">
      <c r="A60">
        <v>2600</v>
      </c>
      <c r="B60">
        <f t="shared" si="19"/>
        <v>-20.527700709362865</v>
      </c>
      <c r="C60">
        <v>4.8966124292192728</v>
      </c>
      <c r="E60">
        <v>2600</v>
      </c>
      <c r="F60">
        <f t="shared" si="22"/>
        <v>-17.928768581947065</v>
      </c>
      <c r="G60">
        <f t="shared" si="22"/>
        <v>0</v>
      </c>
      <c r="H60">
        <f t="shared" si="22"/>
        <v>-21.572214040364628</v>
      </c>
      <c r="I60">
        <f t="shared" si="22"/>
        <v>-23.289521543636337</v>
      </c>
      <c r="J60">
        <f t="shared" si="22"/>
        <v>-9.2192927776803462</v>
      </c>
      <c r="K60">
        <f t="shared" si="22"/>
        <v>-25.631358906692864</v>
      </c>
      <c r="L60">
        <f t="shared" si="22"/>
        <v>0</v>
      </c>
      <c r="M60">
        <f t="shared" si="22"/>
        <v>-19.873820230483659</v>
      </c>
      <c r="N60">
        <f t="shared" si="7"/>
        <v>-14.689372010100614</v>
      </c>
      <c r="O60">
        <f t="shared" si="8"/>
        <v>10.281136847010321</v>
      </c>
      <c r="P60">
        <f t="shared" si="20"/>
        <v>3.634930791413939</v>
      </c>
      <c r="S60">
        <v>2600</v>
      </c>
      <c r="T60">
        <f t="shared" si="9"/>
        <v>-61.367257499437834</v>
      </c>
      <c r="U60">
        <f t="shared" si="10"/>
        <v>-35.370431775184194</v>
      </c>
      <c r="V60">
        <f t="shared" si="11"/>
        <v>-37.232075749511587</v>
      </c>
      <c r="W60">
        <f t="shared" si="12"/>
        <v>-54.862761030249828</v>
      </c>
      <c r="X60">
        <f t="shared" si="13"/>
        <v>-50.198240083785294</v>
      </c>
      <c r="Y60">
        <f t="shared" si="14"/>
        <v>0</v>
      </c>
      <c r="Z60">
        <f t="shared" si="15"/>
        <v>-25.462272002150478</v>
      </c>
      <c r="AA60">
        <f t="shared" si="16"/>
        <v>0</v>
      </c>
      <c r="AB60">
        <f t="shared" si="17"/>
        <v>-33.061629767539898</v>
      </c>
      <c r="AC60">
        <f t="shared" si="18"/>
        <v>23.411771914935496</v>
      </c>
      <c r="AD60">
        <f t="shared" si="21"/>
        <v>8.277311340321825</v>
      </c>
    </row>
    <row r="61" spans="1:30" x14ac:dyDescent="0.3">
      <c r="A61">
        <v>2800</v>
      </c>
      <c r="B61">
        <f t="shared" si="19"/>
        <v>-15.189746874741958</v>
      </c>
      <c r="C61">
        <v>4.4212681832549237</v>
      </c>
      <c r="E61">
        <v>2800</v>
      </c>
      <c r="F61">
        <f t="shared" si="22"/>
        <v>-16.361764887248309</v>
      </c>
      <c r="G61">
        <f t="shared" si="22"/>
        <v>0</v>
      </c>
      <c r="H61">
        <f t="shared" si="22"/>
        <v>-22.705407259957219</v>
      </c>
      <c r="I61">
        <f t="shared" si="22"/>
        <v>-25.104085615006618</v>
      </c>
      <c r="J61">
        <f t="shared" si="22"/>
        <v>-18.458439292228029</v>
      </c>
      <c r="K61">
        <f t="shared" si="22"/>
        <v>-26.0889847951834</v>
      </c>
      <c r="L61">
        <f t="shared" si="22"/>
        <v>0</v>
      </c>
      <c r="M61">
        <f t="shared" si="22"/>
        <v>-21.214171172227367</v>
      </c>
      <c r="N61">
        <f t="shared" si="7"/>
        <v>-16.241606627731368</v>
      </c>
      <c r="O61">
        <f t="shared" si="8"/>
        <v>10.518893641611154</v>
      </c>
      <c r="P61">
        <f>O61/SQRT(5)</f>
        <v>4.7041922461465697</v>
      </c>
      <c r="S61">
        <v>2800</v>
      </c>
      <c r="T61">
        <f t="shared" si="9"/>
        <v>-55.823458356359865</v>
      </c>
      <c r="U61">
        <f t="shared" si="10"/>
        <v>-28.576080633579892</v>
      </c>
      <c r="V61">
        <f t="shared" si="11"/>
        <v>0</v>
      </c>
      <c r="W61">
        <f t="shared" si="12"/>
        <v>0</v>
      </c>
      <c r="X61">
        <f t="shared" si="13"/>
        <v>0</v>
      </c>
      <c r="Y61">
        <f t="shared" si="14"/>
        <v>0</v>
      </c>
      <c r="Z61">
        <f t="shared" si="15"/>
        <v>-30.584067216444531</v>
      </c>
      <c r="AA61">
        <f t="shared" si="16"/>
        <v>0</v>
      </c>
      <c r="AB61">
        <f t="shared" si="17"/>
        <v>-14.372950775798035</v>
      </c>
      <c r="AC61">
        <f t="shared" si="18"/>
        <v>21.432893087538517</v>
      </c>
      <c r="AD61">
        <f>AC61/SQRT(6)</f>
        <v>8.7499419626823478</v>
      </c>
    </row>
    <row r="62" spans="1:30" x14ac:dyDescent="0.3">
      <c r="A62">
        <v>3000</v>
      </c>
      <c r="B62">
        <f t="shared" si="19"/>
        <v>-15.062856450801146</v>
      </c>
      <c r="C62">
        <v>2.9925855202834306</v>
      </c>
      <c r="E62">
        <v>3000</v>
      </c>
      <c r="F62">
        <f t="shared" si="22"/>
        <v>-14.583855393683439</v>
      </c>
      <c r="G62">
        <f t="shared" si="22"/>
        <v>0</v>
      </c>
      <c r="H62">
        <f t="shared" si="22"/>
        <v>-18.526737095942313</v>
      </c>
      <c r="I62">
        <f t="shared" si="22"/>
        <v>-29.216910370840942</v>
      </c>
      <c r="J62">
        <f t="shared" si="22"/>
        <v>-17.2784883442805</v>
      </c>
      <c r="K62">
        <f t="shared" si="22"/>
        <v>-33.528181014347602</v>
      </c>
      <c r="L62">
        <f t="shared" si="22"/>
        <v>0</v>
      </c>
      <c r="M62">
        <f t="shared" si="22"/>
        <v>-18.636693110777681</v>
      </c>
      <c r="N62">
        <f t="shared" si="7"/>
        <v>-16.471358166234062</v>
      </c>
      <c r="O62">
        <f t="shared" si="8"/>
        <v>12.006682485542719</v>
      </c>
      <c r="P62">
        <f>O62/SQRT(4)</f>
        <v>6.0033412427713593</v>
      </c>
      <c r="S62">
        <v>3000</v>
      </c>
      <c r="T62">
        <f t="shared" si="9"/>
        <v>-55.726444367659703</v>
      </c>
      <c r="U62">
        <f t="shared" si="10"/>
        <v>-33.297565424942619</v>
      </c>
      <c r="V62">
        <f t="shared" si="11"/>
        <v>0</v>
      </c>
      <c r="W62">
        <f t="shared" si="12"/>
        <v>0</v>
      </c>
      <c r="X62">
        <f t="shared" si="13"/>
        <v>0</v>
      </c>
      <c r="Y62">
        <f t="shared" si="14"/>
        <v>0</v>
      </c>
      <c r="Z62">
        <f t="shared" si="15"/>
        <v>-23.763490681246644</v>
      </c>
      <c r="AA62">
        <f t="shared" si="16"/>
        <v>0</v>
      </c>
      <c r="AB62">
        <f t="shared" si="17"/>
        <v>-14.098437559231122</v>
      </c>
      <c r="AC62">
        <f t="shared" si="18"/>
        <v>21.343250594427108</v>
      </c>
      <c r="AD62">
        <f>AC62/SQRT(6)</f>
        <v>8.7133455681166954</v>
      </c>
    </row>
    <row r="63" spans="1:30" x14ac:dyDescent="0.3">
      <c r="A63">
        <v>3200</v>
      </c>
      <c r="B63">
        <f t="shared" si="19"/>
        <v>-11.946196894889992</v>
      </c>
      <c r="C63">
        <v>3.2804828393588945</v>
      </c>
      <c r="E63">
        <v>3200</v>
      </c>
      <c r="F63">
        <f t="shared" si="22"/>
        <v>-10.384149251192845</v>
      </c>
      <c r="G63">
        <f t="shared" si="22"/>
        <v>0</v>
      </c>
      <c r="H63">
        <f t="shared" si="22"/>
        <v>-22.210675265289499</v>
      </c>
      <c r="I63">
        <f t="shared" si="22"/>
        <v>0</v>
      </c>
      <c r="J63">
        <f t="shared" si="22"/>
        <v>-17.377656884379775</v>
      </c>
      <c r="K63">
        <f t="shared" si="22"/>
        <v>-32.798998906079255</v>
      </c>
      <c r="L63">
        <f t="shared" si="22"/>
        <v>0</v>
      </c>
      <c r="M63">
        <f t="shared" si="22"/>
        <v>-25.300426646658771</v>
      </c>
      <c r="N63">
        <f t="shared" si="7"/>
        <v>-13.508988369200019</v>
      </c>
      <c r="O63">
        <f t="shared" si="8"/>
        <v>12.867852489678755</v>
      </c>
      <c r="P63">
        <f>O63/SQRT(2)</f>
        <v>9.0989457547600452</v>
      </c>
      <c r="S63">
        <v>3200</v>
      </c>
      <c r="T63">
        <f t="shared" si="9"/>
        <v>0</v>
      </c>
      <c r="U63">
        <f t="shared" si="10"/>
        <v>-32.801454387898524</v>
      </c>
      <c r="V63">
        <f t="shared" si="11"/>
        <v>0</v>
      </c>
      <c r="W63">
        <f t="shared" si="12"/>
        <v>0</v>
      </c>
      <c r="X63">
        <f t="shared" si="13"/>
        <v>0</v>
      </c>
      <c r="Y63">
        <f t="shared" si="14"/>
        <v>0</v>
      </c>
      <c r="Z63">
        <f t="shared" si="15"/>
        <v>-16.392867082169722</v>
      </c>
      <c r="AA63">
        <f t="shared" si="16"/>
        <v>0</v>
      </c>
      <c r="AB63">
        <f t="shared" si="17"/>
        <v>-6.1492901837585308</v>
      </c>
      <c r="AC63">
        <f t="shared" si="18"/>
        <v>12.201588555959885</v>
      </c>
      <c r="AD63">
        <f>AC63/SQRT(5)</f>
        <v>5.4567162889219594</v>
      </c>
    </row>
    <row r="64" spans="1:30" x14ac:dyDescent="0.3">
      <c r="A64">
        <v>3400</v>
      </c>
      <c r="B64">
        <f t="shared" si="19"/>
        <v>-11.427450845189819</v>
      </c>
      <c r="C64">
        <v>3.6369082160147022</v>
      </c>
      <c r="E64">
        <v>3400</v>
      </c>
      <c r="F64">
        <f t="shared" ref="F64:M65" si="23">F30/$B$17*100</f>
        <v>-10.215692295306432</v>
      </c>
      <c r="G64">
        <f t="shared" si="23"/>
        <v>0</v>
      </c>
      <c r="H64">
        <f t="shared" si="23"/>
        <v>-23.128493703822937</v>
      </c>
      <c r="I64">
        <f t="shared" si="23"/>
        <v>0</v>
      </c>
      <c r="J64">
        <f t="shared" si="23"/>
        <v>-15.574440020648378</v>
      </c>
      <c r="K64">
        <f t="shared" si="23"/>
        <v>0</v>
      </c>
      <c r="L64">
        <f t="shared" si="23"/>
        <v>0</v>
      </c>
      <c r="M64">
        <f t="shared" si="23"/>
        <v>-19.494812929788313</v>
      </c>
      <c r="N64">
        <f t="shared" si="7"/>
        <v>-8.5516798686957571</v>
      </c>
      <c r="O64">
        <f t="shared" si="8"/>
        <v>9.8332429950007985</v>
      </c>
      <c r="P64">
        <f t="shared" ref="P64:P65" si="24">O64/SQRT(2)</f>
        <v>6.9531528028201803</v>
      </c>
      <c r="S64">
        <v>3400</v>
      </c>
      <c r="T64">
        <f t="shared" si="9"/>
        <v>0</v>
      </c>
      <c r="U64">
        <f t="shared" si="10"/>
        <v>0</v>
      </c>
      <c r="V64">
        <f t="shared" si="11"/>
        <v>0</v>
      </c>
      <c r="W64">
        <f t="shared" si="12"/>
        <v>0</v>
      </c>
      <c r="X64">
        <f t="shared" si="13"/>
        <v>0</v>
      </c>
      <c r="Y64">
        <f t="shared" si="14"/>
        <v>0</v>
      </c>
      <c r="Z64">
        <f t="shared" si="15"/>
        <v>-13.047582133835373</v>
      </c>
      <c r="AA64">
        <f t="shared" si="16"/>
        <v>0</v>
      </c>
      <c r="AB64">
        <f t="shared" si="17"/>
        <v>-1.6309477667294217</v>
      </c>
      <c r="AC64">
        <f t="shared" si="18"/>
        <v>4.6130169024617178</v>
      </c>
      <c r="AD64">
        <f>AC64/SQRT(3)</f>
        <v>2.6633265504125667</v>
      </c>
    </row>
    <row r="65" spans="1:30" x14ac:dyDescent="0.3">
      <c r="A65">
        <v>3600</v>
      </c>
      <c r="B65">
        <f t="shared" si="19"/>
        <v>-9.8815899584841613</v>
      </c>
      <c r="C65">
        <v>4.9178575405289768</v>
      </c>
      <c r="E65">
        <v>3600</v>
      </c>
      <c r="F65">
        <f t="shared" si="23"/>
        <v>-4.4731480718339416</v>
      </c>
      <c r="G65">
        <f t="shared" si="23"/>
        <v>0</v>
      </c>
      <c r="H65">
        <f t="shared" si="23"/>
        <v>0</v>
      </c>
      <c r="I65">
        <f t="shared" si="23"/>
        <v>0</v>
      </c>
      <c r="J65">
        <f t="shared" si="23"/>
        <v>0</v>
      </c>
      <c r="K65">
        <f t="shared" si="23"/>
        <v>0</v>
      </c>
      <c r="L65">
        <f t="shared" si="23"/>
        <v>0</v>
      </c>
      <c r="M65">
        <f t="shared" si="23"/>
        <v>0</v>
      </c>
      <c r="N65">
        <f t="shared" si="7"/>
        <v>-0.5591435089792427</v>
      </c>
      <c r="O65">
        <f t="shared" si="8"/>
        <v>1.5814966674226549</v>
      </c>
      <c r="P65">
        <f t="shared" si="24"/>
        <v>1.1182870179584854</v>
      </c>
      <c r="S65">
        <v>3600</v>
      </c>
      <c r="T65">
        <f t="shared" si="9"/>
        <v>0</v>
      </c>
      <c r="U65">
        <f t="shared" si="10"/>
        <v>0</v>
      </c>
      <c r="V65">
        <f t="shared" si="11"/>
        <v>0</v>
      </c>
      <c r="W65">
        <f t="shared" si="12"/>
        <v>0</v>
      </c>
      <c r="X65">
        <f t="shared" si="13"/>
        <v>0</v>
      </c>
      <c r="Y65">
        <f t="shared" si="14"/>
        <v>0</v>
      </c>
      <c r="Z65">
        <f t="shared" si="15"/>
        <v>-3.8939524107052934</v>
      </c>
      <c r="AA65">
        <f t="shared" si="16"/>
        <v>0</v>
      </c>
      <c r="AB65">
        <f t="shared" si="17"/>
        <v>-0.48674405133816168</v>
      </c>
      <c r="AC65">
        <f t="shared" si="18"/>
        <v>1.3767200776137085</v>
      </c>
      <c r="AD65">
        <f>AC65/SQRT(2)</f>
        <v>0.97348810267632324</v>
      </c>
    </row>
    <row r="66" spans="1:30" x14ac:dyDescent="0.3">
      <c r="B66">
        <f t="shared" si="19"/>
        <v>-13.76440488753742</v>
      </c>
      <c r="C66">
        <v>9.2658743808453448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55"/>
  <sheetViews>
    <sheetView workbookViewId="0">
      <selection activeCell="A5" sqref="A5:J7"/>
    </sheetView>
  </sheetViews>
  <sheetFormatPr defaultColWidth="10.8203125" defaultRowHeight="12.4" x14ac:dyDescent="0.3"/>
  <cols>
    <col min="5" max="5" width="14.703125" customWidth="1"/>
    <col min="8" max="8" width="11.703125" customWidth="1"/>
    <col min="9" max="9" width="13" customWidth="1"/>
  </cols>
  <sheetData>
    <row r="2" spans="1:10" x14ac:dyDescent="0.3">
      <c r="A2" s="10" t="s">
        <v>206</v>
      </c>
    </row>
    <row r="3" spans="1:10" x14ac:dyDescent="0.3">
      <c r="A3" s="10" t="s">
        <v>207</v>
      </c>
    </row>
    <row r="4" spans="1:10" ht="12.75" thickBot="1" x14ac:dyDescent="0.35">
      <c r="A4" s="10" t="s">
        <v>208</v>
      </c>
    </row>
    <row r="5" spans="1:10" x14ac:dyDescent="0.3">
      <c r="A5" s="23"/>
      <c r="B5" s="24"/>
      <c r="C5" s="46" t="s">
        <v>42</v>
      </c>
      <c r="D5" s="47"/>
      <c r="E5" s="47"/>
      <c r="F5" s="48"/>
      <c r="G5" s="47" t="s">
        <v>43</v>
      </c>
      <c r="H5" s="47"/>
      <c r="I5" s="47"/>
      <c r="J5" s="48"/>
    </row>
    <row r="6" spans="1:10" x14ac:dyDescent="0.3">
      <c r="A6" s="11" t="s">
        <v>0</v>
      </c>
      <c r="B6" s="1" t="s">
        <v>1</v>
      </c>
      <c r="C6" s="11" t="s">
        <v>2</v>
      </c>
      <c r="D6" s="1" t="s">
        <v>3</v>
      </c>
      <c r="E6" s="7" t="s">
        <v>4</v>
      </c>
      <c r="F6" s="15" t="s">
        <v>5</v>
      </c>
      <c r="G6" s="1" t="s">
        <v>2</v>
      </c>
      <c r="H6" s="1" t="s">
        <v>3</v>
      </c>
      <c r="I6" s="7" t="s">
        <v>4</v>
      </c>
      <c r="J6" s="15" t="s">
        <v>5</v>
      </c>
    </row>
    <row r="7" spans="1:10" ht="12.75" thickBot="1" x14ac:dyDescent="0.35">
      <c r="A7" s="13"/>
      <c r="B7" s="2"/>
      <c r="C7" s="13"/>
      <c r="D7" s="2"/>
      <c r="E7" s="44" t="s">
        <v>8</v>
      </c>
      <c r="F7" s="45"/>
      <c r="G7" s="5"/>
      <c r="H7" s="5"/>
      <c r="I7" s="44" t="s">
        <v>9</v>
      </c>
      <c r="J7" s="45"/>
    </row>
    <row r="8" spans="1:10" x14ac:dyDescent="0.3">
      <c r="A8" t="s">
        <v>6</v>
      </c>
      <c r="B8" t="s">
        <v>7</v>
      </c>
      <c r="C8">
        <v>1</v>
      </c>
      <c r="D8">
        <f>C8*10</f>
        <v>10</v>
      </c>
      <c r="E8">
        <v>90.796840000000003</v>
      </c>
      <c r="F8">
        <f t="shared" ref="F8:F26" si="0">(E8/E$8-1)*100</f>
        <v>0</v>
      </c>
      <c r="G8">
        <v>1</v>
      </c>
      <c r="H8">
        <f>(G8*10)</f>
        <v>10</v>
      </c>
      <c r="I8">
        <v>147.79894999999999</v>
      </c>
      <c r="J8">
        <f>(I8/I$8-1)*100</f>
        <v>0</v>
      </c>
    </row>
    <row r="9" spans="1:10" x14ac:dyDescent="0.3">
      <c r="A9" t="s">
        <v>6</v>
      </c>
      <c r="B9" t="s">
        <v>7</v>
      </c>
      <c r="C9">
        <v>10</v>
      </c>
      <c r="D9">
        <f t="shared" ref="D9:D123" si="1">C9*10</f>
        <v>100</v>
      </c>
      <c r="E9">
        <v>94.481189999999998</v>
      </c>
      <c r="F9">
        <f t="shared" si="0"/>
        <v>4.0577954034523689</v>
      </c>
      <c r="G9">
        <v>10</v>
      </c>
      <c r="H9">
        <f t="shared" ref="H9:H26" si="2">(G9*10)</f>
        <v>100</v>
      </c>
      <c r="I9">
        <v>150.30117000000001</v>
      </c>
      <c r="J9">
        <f t="shared" ref="J9:J26" si="3">(I9/I$8-1)*100</f>
        <v>1.6929890232643796</v>
      </c>
    </row>
    <row r="10" spans="1:10" x14ac:dyDescent="0.3">
      <c r="A10" t="s">
        <v>6</v>
      </c>
      <c r="B10" t="s">
        <v>7</v>
      </c>
      <c r="C10">
        <v>20</v>
      </c>
      <c r="D10">
        <f t="shared" si="1"/>
        <v>200</v>
      </c>
      <c r="E10">
        <v>87.558300000000003</v>
      </c>
      <c r="F10">
        <f t="shared" si="0"/>
        <v>-3.5667981396709458</v>
      </c>
      <c r="G10">
        <v>20</v>
      </c>
      <c r="H10">
        <f t="shared" si="2"/>
        <v>200</v>
      </c>
      <c r="I10">
        <v>164.03068999999999</v>
      </c>
      <c r="J10">
        <f t="shared" si="3"/>
        <v>10.982310767431036</v>
      </c>
    </row>
    <row r="11" spans="1:10" x14ac:dyDescent="0.3">
      <c r="A11" t="s">
        <v>6</v>
      </c>
      <c r="B11" t="s">
        <v>7</v>
      </c>
      <c r="C11">
        <v>30</v>
      </c>
      <c r="D11">
        <f t="shared" si="1"/>
        <v>300</v>
      </c>
      <c r="E11">
        <v>88.453299999999999</v>
      </c>
      <c r="F11">
        <f t="shared" si="0"/>
        <v>-2.5810810155948216</v>
      </c>
      <c r="G11">
        <v>30</v>
      </c>
      <c r="H11">
        <f t="shared" si="2"/>
        <v>300</v>
      </c>
      <c r="I11">
        <v>170.24677</v>
      </c>
      <c r="J11">
        <f t="shared" si="3"/>
        <v>15.18807812910714</v>
      </c>
    </row>
    <row r="12" spans="1:10" x14ac:dyDescent="0.3">
      <c r="A12" t="s">
        <v>6</v>
      </c>
      <c r="B12" t="s">
        <v>7</v>
      </c>
      <c r="C12">
        <v>40</v>
      </c>
      <c r="D12">
        <f t="shared" si="1"/>
        <v>400</v>
      </c>
      <c r="E12">
        <v>81.016959999999997</v>
      </c>
      <c r="F12">
        <f t="shared" si="0"/>
        <v>-10.771167807161575</v>
      </c>
      <c r="G12">
        <v>40</v>
      </c>
      <c r="H12">
        <f t="shared" si="2"/>
        <v>400</v>
      </c>
      <c r="I12">
        <v>173.04042999999999</v>
      </c>
      <c r="J12">
        <f t="shared" si="3"/>
        <v>17.078253938881161</v>
      </c>
    </row>
    <row r="13" spans="1:10" x14ac:dyDescent="0.3">
      <c r="A13" t="s">
        <v>6</v>
      </c>
      <c r="B13" t="s">
        <v>7</v>
      </c>
      <c r="C13">
        <v>50</v>
      </c>
      <c r="D13">
        <f t="shared" si="1"/>
        <v>500</v>
      </c>
      <c r="E13">
        <v>68.362179999999995</v>
      </c>
      <c r="F13">
        <f t="shared" si="0"/>
        <v>-24.708635234442088</v>
      </c>
      <c r="G13">
        <v>50</v>
      </c>
      <c r="H13">
        <f t="shared" si="2"/>
        <v>500</v>
      </c>
      <c r="I13">
        <v>147.79894999999999</v>
      </c>
      <c r="J13">
        <f t="shared" si="3"/>
        <v>0</v>
      </c>
    </row>
    <row r="14" spans="1:10" x14ac:dyDescent="0.3">
      <c r="A14" t="s">
        <v>6</v>
      </c>
      <c r="B14" t="s">
        <v>7</v>
      </c>
      <c r="C14">
        <v>60</v>
      </c>
      <c r="D14">
        <f t="shared" si="1"/>
        <v>600</v>
      </c>
      <c r="E14">
        <v>74.606020000000001</v>
      </c>
      <c r="F14">
        <f t="shared" si="0"/>
        <v>-17.831920141714185</v>
      </c>
      <c r="G14">
        <v>60</v>
      </c>
      <c r="H14">
        <f t="shared" si="2"/>
        <v>600</v>
      </c>
      <c r="I14">
        <v>150.30117000000001</v>
      </c>
      <c r="J14">
        <f t="shared" si="3"/>
        <v>1.6929890232643796</v>
      </c>
    </row>
    <row r="15" spans="1:10" x14ac:dyDescent="0.3">
      <c r="A15" t="s">
        <v>6</v>
      </c>
      <c r="B15" t="s">
        <v>7</v>
      </c>
      <c r="C15">
        <v>80</v>
      </c>
      <c r="D15">
        <f t="shared" si="1"/>
        <v>800</v>
      </c>
      <c r="E15">
        <v>71.368530000000007</v>
      </c>
      <c r="F15">
        <f t="shared" si="0"/>
        <v>-21.39756185347419</v>
      </c>
      <c r="G15">
        <v>80</v>
      </c>
      <c r="H15">
        <f t="shared" si="2"/>
        <v>800</v>
      </c>
      <c r="I15">
        <v>254.95254</v>
      </c>
      <c r="J15">
        <f t="shared" si="3"/>
        <v>72.499561059127956</v>
      </c>
    </row>
    <row r="16" spans="1:10" x14ac:dyDescent="0.3">
      <c r="A16" t="s">
        <v>6</v>
      </c>
      <c r="B16" t="s">
        <v>7</v>
      </c>
      <c r="C16">
        <v>100</v>
      </c>
      <c r="D16">
        <f t="shared" si="1"/>
        <v>1000</v>
      </c>
      <c r="E16">
        <v>94.481189999999998</v>
      </c>
      <c r="F16">
        <f t="shared" si="0"/>
        <v>4.0577954034523689</v>
      </c>
      <c r="G16">
        <v>100</v>
      </c>
      <c r="H16">
        <f t="shared" si="2"/>
        <v>1000</v>
      </c>
      <c r="I16">
        <v>206.06707</v>
      </c>
      <c r="J16">
        <f t="shared" si="3"/>
        <v>39.423906597442013</v>
      </c>
    </row>
    <row r="17" spans="1:10" x14ac:dyDescent="0.3">
      <c r="A17" t="s">
        <v>6</v>
      </c>
      <c r="B17" t="s">
        <v>7</v>
      </c>
      <c r="C17">
        <v>120</v>
      </c>
      <c r="D17">
        <f t="shared" si="1"/>
        <v>1200</v>
      </c>
      <c r="E17">
        <v>103.75233</v>
      </c>
      <c r="F17">
        <f t="shared" si="0"/>
        <v>14.268657367370929</v>
      </c>
      <c r="G17">
        <v>120</v>
      </c>
      <c r="H17">
        <f t="shared" si="2"/>
        <v>1200</v>
      </c>
      <c r="I17">
        <v>173.50166999999999</v>
      </c>
      <c r="J17">
        <f t="shared" si="3"/>
        <v>17.3903265212642</v>
      </c>
    </row>
    <row r="18" spans="1:10" x14ac:dyDescent="0.3">
      <c r="A18" t="s">
        <v>6</v>
      </c>
      <c r="B18" t="s">
        <v>7</v>
      </c>
      <c r="C18">
        <v>140</v>
      </c>
      <c r="D18">
        <f t="shared" si="1"/>
        <v>1400</v>
      </c>
      <c r="E18">
        <v>78.045869999999994</v>
      </c>
      <c r="F18">
        <f t="shared" si="0"/>
        <v>-14.043407237520611</v>
      </c>
      <c r="G18">
        <v>140</v>
      </c>
      <c r="H18">
        <f t="shared" si="2"/>
        <v>1400</v>
      </c>
      <c r="I18">
        <v>177.74884</v>
      </c>
      <c r="J18">
        <f t="shared" si="3"/>
        <v>20.263939628799797</v>
      </c>
    </row>
    <row r="19" spans="1:10" x14ac:dyDescent="0.3">
      <c r="A19" t="s">
        <v>6</v>
      </c>
      <c r="B19" t="s">
        <v>7</v>
      </c>
      <c r="C19">
        <v>160</v>
      </c>
      <c r="D19">
        <f t="shared" si="1"/>
        <v>1600</v>
      </c>
      <c r="E19">
        <v>84.506550000000004</v>
      </c>
      <c r="F19">
        <f t="shared" si="0"/>
        <v>-6.9278732607874876</v>
      </c>
      <c r="G19">
        <v>160</v>
      </c>
      <c r="H19">
        <f t="shared" si="2"/>
        <v>1600</v>
      </c>
      <c r="I19">
        <v>168.51674</v>
      </c>
      <c r="J19">
        <f t="shared" si="3"/>
        <v>14.017548839149407</v>
      </c>
    </row>
    <row r="20" spans="1:10" x14ac:dyDescent="0.3">
      <c r="A20" t="s">
        <v>6</v>
      </c>
      <c r="B20" t="s">
        <v>7</v>
      </c>
      <c r="C20">
        <v>180</v>
      </c>
      <c r="D20">
        <f t="shared" si="1"/>
        <v>1800</v>
      </c>
      <c r="E20">
        <v>78.045869999999994</v>
      </c>
      <c r="F20">
        <f t="shared" si="0"/>
        <v>-14.043407237520611</v>
      </c>
      <c r="G20">
        <v>180</v>
      </c>
      <c r="H20">
        <f t="shared" si="2"/>
        <v>1800</v>
      </c>
      <c r="I20">
        <v>166.44897</v>
      </c>
      <c r="J20">
        <f t="shared" si="3"/>
        <v>12.618506423760124</v>
      </c>
    </row>
    <row r="21" spans="1:10" x14ac:dyDescent="0.3">
      <c r="A21" t="s">
        <v>6</v>
      </c>
      <c r="B21" t="s">
        <v>7</v>
      </c>
      <c r="C21">
        <v>200</v>
      </c>
      <c r="D21">
        <f t="shared" si="1"/>
        <v>2000</v>
      </c>
      <c r="E21">
        <v>74.606020000000001</v>
      </c>
      <c r="F21">
        <f t="shared" si="0"/>
        <v>-17.831920141714185</v>
      </c>
      <c r="G21">
        <v>200</v>
      </c>
      <c r="H21">
        <f t="shared" si="2"/>
        <v>2000</v>
      </c>
      <c r="I21">
        <v>143.40790000000001</v>
      </c>
      <c r="J21">
        <f t="shared" si="3"/>
        <v>-2.9709615663710554</v>
      </c>
    </row>
    <row r="22" spans="1:10" x14ac:dyDescent="0.3">
      <c r="A22" t="s">
        <v>6</v>
      </c>
      <c r="B22" t="s">
        <v>7</v>
      </c>
      <c r="C22">
        <v>220</v>
      </c>
      <c r="D22">
        <f t="shared" si="1"/>
        <v>2200</v>
      </c>
      <c r="E22">
        <v>74.606020000000001</v>
      </c>
      <c r="F22">
        <f t="shared" si="0"/>
        <v>-17.831920141714185</v>
      </c>
      <c r="G22">
        <v>220</v>
      </c>
      <c r="H22">
        <f t="shared" si="2"/>
        <v>2200</v>
      </c>
      <c r="I22">
        <v>69.246960000000001</v>
      </c>
      <c r="J22">
        <f t="shared" si="3"/>
        <v>-53.147867423956662</v>
      </c>
    </row>
    <row r="23" spans="1:10" x14ac:dyDescent="0.3">
      <c r="A23" t="s">
        <v>6</v>
      </c>
      <c r="B23" t="s">
        <v>7</v>
      </c>
      <c r="C23">
        <v>240</v>
      </c>
      <c r="D23">
        <f t="shared" si="1"/>
        <v>2400</v>
      </c>
      <c r="E23">
        <v>87.558300000000003</v>
      </c>
      <c r="F23">
        <f t="shared" si="0"/>
        <v>-3.5667981396709458</v>
      </c>
      <c r="G23">
        <v>240</v>
      </c>
      <c r="H23">
        <f t="shared" si="2"/>
        <v>2400</v>
      </c>
      <c r="I23">
        <v>58.848599999999998</v>
      </c>
      <c r="J23">
        <f t="shared" si="3"/>
        <v>-60.183343657042208</v>
      </c>
    </row>
    <row r="24" spans="1:10" x14ac:dyDescent="0.3">
      <c r="A24" t="s">
        <v>6</v>
      </c>
      <c r="B24" t="s">
        <v>7</v>
      </c>
      <c r="C24">
        <v>260</v>
      </c>
      <c r="D24">
        <f t="shared" si="1"/>
        <v>2600</v>
      </c>
      <c r="E24">
        <v>87.558300000000003</v>
      </c>
      <c r="F24">
        <f t="shared" si="0"/>
        <v>-3.5667981396709458</v>
      </c>
      <c r="G24">
        <v>260</v>
      </c>
      <c r="H24">
        <f t="shared" si="2"/>
        <v>2600</v>
      </c>
      <c r="I24">
        <v>44.399729999999998</v>
      </c>
      <c r="J24">
        <f t="shared" si="3"/>
        <v>-69.95937386564654</v>
      </c>
    </row>
    <row r="25" spans="1:10" x14ac:dyDescent="0.3">
      <c r="A25" t="s">
        <v>6</v>
      </c>
      <c r="B25" t="s">
        <v>7</v>
      </c>
      <c r="C25">
        <v>280</v>
      </c>
      <c r="D25">
        <f t="shared" si="1"/>
        <v>2800</v>
      </c>
      <c r="E25">
        <v>81.016959999999997</v>
      </c>
      <c r="F25">
        <f t="shared" si="0"/>
        <v>-10.771167807161575</v>
      </c>
      <c r="G25">
        <v>280</v>
      </c>
      <c r="H25">
        <f t="shared" si="2"/>
        <v>2800</v>
      </c>
      <c r="I25">
        <v>66.097700000000003</v>
      </c>
      <c r="J25">
        <f t="shared" si="3"/>
        <v>-55.27864034216752</v>
      </c>
    </row>
    <row r="26" spans="1:10" x14ac:dyDescent="0.3">
      <c r="A26" t="s">
        <v>6</v>
      </c>
      <c r="B26" t="s">
        <v>7</v>
      </c>
      <c r="C26">
        <v>300</v>
      </c>
      <c r="D26">
        <f t="shared" si="1"/>
        <v>3000</v>
      </c>
      <c r="E26">
        <v>81.016959999999997</v>
      </c>
      <c r="F26">
        <f t="shared" si="0"/>
        <v>-10.771167807161575</v>
      </c>
      <c r="G26">
        <v>300</v>
      </c>
      <c r="H26">
        <f t="shared" si="2"/>
        <v>3000</v>
      </c>
      <c r="I26">
        <v>78.045869999999994</v>
      </c>
      <c r="J26">
        <f t="shared" si="3"/>
        <v>-47.194570732742015</v>
      </c>
    </row>
    <row r="27" spans="1:10" x14ac:dyDescent="0.3">
      <c r="A27" t="s">
        <v>10</v>
      </c>
      <c r="B27" t="s">
        <v>11</v>
      </c>
      <c r="C27">
        <v>1</v>
      </c>
      <c r="D27">
        <f t="shared" si="1"/>
        <v>10</v>
      </c>
      <c r="E27">
        <v>116.16826</v>
      </c>
      <c r="F27">
        <f t="shared" ref="F27:F42" si="4">(E27/E$27-1)*100</f>
        <v>0</v>
      </c>
      <c r="G27">
        <v>1</v>
      </c>
      <c r="H27">
        <f>(G27*10)</f>
        <v>10</v>
      </c>
      <c r="I27">
        <v>129.01806999999999</v>
      </c>
      <c r="J27">
        <f>(I27/I$27-1)*100</f>
        <v>0</v>
      </c>
    </row>
    <row r="28" spans="1:10" x14ac:dyDescent="0.3">
      <c r="A28" t="s">
        <v>10</v>
      </c>
      <c r="B28" t="s">
        <v>11</v>
      </c>
      <c r="C28">
        <v>10</v>
      </c>
      <c r="D28">
        <f t="shared" si="1"/>
        <v>100</v>
      </c>
      <c r="E28">
        <v>101.44928</v>
      </c>
      <c r="F28">
        <f t="shared" si="4"/>
        <v>-12.670397232428209</v>
      </c>
      <c r="G28">
        <v>10</v>
      </c>
      <c r="H28">
        <f t="shared" ref="H28:H61" si="5">(G28*10)</f>
        <v>100</v>
      </c>
      <c r="I28">
        <v>122.97508999999999</v>
      </c>
      <c r="J28">
        <f t="shared" ref="J28:J42" si="6">(I28/I$27-1)*100</f>
        <v>-4.683824521634838</v>
      </c>
    </row>
    <row r="29" spans="1:10" x14ac:dyDescent="0.3">
      <c r="A29" t="s">
        <v>10</v>
      </c>
      <c r="B29" t="s">
        <v>11</v>
      </c>
      <c r="C29">
        <v>20</v>
      </c>
      <c r="D29">
        <f t="shared" si="1"/>
        <v>200</v>
      </c>
      <c r="E29">
        <v>116.16826</v>
      </c>
      <c r="F29">
        <f t="shared" si="4"/>
        <v>0</v>
      </c>
      <c r="G29">
        <v>20</v>
      </c>
      <c r="H29">
        <f t="shared" si="5"/>
        <v>200</v>
      </c>
      <c r="I29">
        <v>113.19202</v>
      </c>
      <c r="J29">
        <f t="shared" si="6"/>
        <v>-12.266537547802415</v>
      </c>
    </row>
    <row r="30" spans="1:10" x14ac:dyDescent="0.3">
      <c r="A30" t="s">
        <v>10</v>
      </c>
      <c r="B30" t="s">
        <v>11</v>
      </c>
      <c r="C30">
        <v>30</v>
      </c>
      <c r="D30">
        <f t="shared" si="1"/>
        <v>300</v>
      </c>
      <c r="E30">
        <v>108.69565</v>
      </c>
      <c r="F30">
        <f t="shared" si="4"/>
        <v>-6.4325746120325817</v>
      </c>
      <c r="G30">
        <v>30</v>
      </c>
      <c r="H30">
        <f t="shared" si="5"/>
        <v>300</v>
      </c>
      <c r="I30">
        <v>122.97508999999999</v>
      </c>
      <c r="J30">
        <f t="shared" si="6"/>
        <v>-4.683824521634838</v>
      </c>
    </row>
    <row r="31" spans="1:10" x14ac:dyDescent="0.3">
      <c r="A31" t="s">
        <v>10</v>
      </c>
      <c r="B31" t="s">
        <v>11</v>
      </c>
      <c r="C31">
        <v>40</v>
      </c>
      <c r="D31">
        <f t="shared" si="1"/>
        <v>400</v>
      </c>
      <c r="E31">
        <v>116.16826</v>
      </c>
      <c r="F31">
        <f t="shared" si="4"/>
        <v>0</v>
      </c>
      <c r="G31">
        <v>40</v>
      </c>
      <c r="H31">
        <f t="shared" si="5"/>
        <v>400</v>
      </c>
      <c r="I31">
        <v>97.490030000000004</v>
      </c>
      <c r="J31">
        <f t="shared" si="6"/>
        <v>-24.436918022413444</v>
      </c>
    </row>
    <row r="32" spans="1:10" x14ac:dyDescent="0.3">
      <c r="A32" t="s">
        <v>10</v>
      </c>
      <c r="B32" t="s">
        <v>11</v>
      </c>
      <c r="C32">
        <v>50</v>
      </c>
      <c r="D32">
        <f t="shared" si="1"/>
        <v>500</v>
      </c>
      <c r="E32">
        <v>102.47924</v>
      </c>
      <c r="F32">
        <f t="shared" si="4"/>
        <v>-11.783786724532153</v>
      </c>
      <c r="G32">
        <v>50</v>
      </c>
      <c r="H32">
        <f t="shared" si="5"/>
        <v>500</v>
      </c>
      <c r="I32">
        <v>154.06008</v>
      </c>
      <c r="J32">
        <f t="shared" si="6"/>
        <v>19.409691991207122</v>
      </c>
    </row>
    <row r="33" spans="1:10" x14ac:dyDescent="0.3">
      <c r="A33" t="s">
        <v>10</v>
      </c>
      <c r="B33" t="s">
        <v>11</v>
      </c>
      <c r="C33">
        <v>60</v>
      </c>
      <c r="D33">
        <f t="shared" si="1"/>
        <v>600</v>
      </c>
      <c r="E33">
        <v>108.69565</v>
      </c>
      <c r="F33">
        <f t="shared" si="4"/>
        <v>-6.4325746120325817</v>
      </c>
      <c r="G33">
        <v>60</v>
      </c>
      <c r="H33">
        <f t="shared" si="5"/>
        <v>600</v>
      </c>
      <c r="I33">
        <v>205.08654999999999</v>
      </c>
      <c r="J33">
        <f t="shared" si="6"/>
        <v>58.959555045273881</v>
      </c>
    </row>
    <row r="34" spans="1:10" x14ac:dyDescent="0.3">
      <c r="A34" t="s">
        <v>10</v>
      </c>
      <c r="B34" t="s">
        <v>11</v>
      </c>
      <c r="C34">
        <v>80</v>
      </c>
      <c r="D34">
        <f t="shared" si="1"/>
        <v>800</v>
      </c>
      <c r="E34">
        <v>101.70775</v>
      </c>
      <c r="F34">
        <f t="shared" si="4"/>
        <v>-12.447901001530026</v>
      </c>
      <c r="G34">
        <v>80</v>
      </c>
      <c r="H34">
        <f t="shared" si="5"/>
        <v>800</v>
      </c>
      <c r="I34">
        <v>229.15056000000001</v>
      </c>
      <c r="J34">
        <f t="shared" si="6"/>
        <v>77.611213685028787</v>
      </c>
    </row>
    <row r="35" spans="1:10" x14ac:dyDescent="0.3">
      <c r="A35" t="s">
        <v>10</v>
      </c>
      <c r="B35" t="s">
        <v>11</v>
      </c>
      <c r="C35">
        <v>100</v>
      </c>
      <c r="D35">
        <f t="shared" si="1"/>
        <v>1000</v>
      </c>
      <c r="E35">
        <v>108.93693</v>
      </c>
      <c r="F35">
        <f t="shared" si="4"/>
        <v>-6.2248758826206068</v>
      </c>
      <c r="G35">
        <v>100</v>
      </c>
      <c r="H35">
        <f t="shared" si="5"/>
        <v>1000</v>
      </c>
      <c r="I35">
        <v>211.26636999999999</v>
      </c>
      <c r="J35">
        <f t="shared" si="6"/>
        <v>63.749442229293926</v>
      </c>
    </row>
    <row r="36" spans="1:10" x14ac:dyDescent="0.3">
      <c r="A36" t="s">
        <v>10</v>
      </c>
      <c r="B36" t="s">
        <v>11</v>
      </c>
      <c r="C36">
        <v>120</v>
      </c>
      <c r="D36">
        <f t="shared" si="1"/>
        <v>1200</v>
      </c>
      <c r="E36">
        <v>108.93693</v>
      </c>
      <c r="F36">
        <f t="shared" si="4"/>
        <v>-6.2248758826206068</v>
      </c>
      <c r="G36">
        <v>120</v>
      </c>
      <c r="H36">
        <f t="shared" si="5"/>
        <v>1200</v>
      </c>
      <c r="I36">
        <v>195.11466999999999</v>
      </c>
      <c r="J36">
        <f t="shared" si="6"/>
        <v>51.230498177503357</v>
      </c>
    </row>
    <row r="37" spans="1:10" x14ac:dyDescent="0.3">
      <c r="A37" t="s">
        <v>10</v>
      </c>
      <c r="B37" t="s">
        <v>11</v>
      </c>
      <c r="C37">
        <v>140</v>
      </c>
      <c r="D37">
        <f t="shared" si="1"/>
        <v>1400</v>
      </c>
      <c r="E37">
        <v>101.70775</v>
      </c>
      <c r="F37">
        <f t="shared" si="4"/>
        <v>-12.447901001530026</v>
      </c>
      <c r="G37">
        <v>140</v>
      </c>
      <c r="H37">
        <f t="shared" si="5"/>
        <v>1400</v>
      </c>
      <c r="I37">
        <v>188.96239</v>
      </c>
      <c r="J37">
        <f t="shared" si="6"/>
        <v>46.461956840619308</v>
      </c>
    </row>
    <row r="38" spans="1:10" x14ac:dyDescent="0.3">
      <c r="A38" t="s">
        <v>10</v>
      </c>
      <c r="B38" t="s">
        <v>11</v>
      </c>
      <c r="C38">
        <v>160</v>
      </c>
      <c r="D38">
        <f t="shared" si="1"/>
        <v>1600</v>
      </c>
      <c r="E38">
        <v>94.481189999999998</v>
      </c>
      <c r="F38">
        <f t="shared" si="4"/>
        <v>-18.668670771172778</v>
      </c>
      <c r="G38">
        <v>160</v>
      </c>
      <c r="H38">
        <f t="shared" si="5"/>
        <v>1600</v>
      </c>
      <c r="I38">
        <v>178.97229999999999</v>
      </c>
      <c r="J38">
        <f t="shared" si="6"/>
        <v>38.718785670875413</v>
      </c>
    </row>
    <row r="39" spans="1:10" x14ac:dyDescent="0.3">
      <c r="A39" t="s">
        <v>10</v>
      </c>
      <c r="B39" t="s">
        <v>11</v>
      </c>
      <c r="C39">
        <v>180</v>
      </c>
      <c r="D39">
        <f t="shared" si="1"/>
        <v>1800</v>
      </c>
      <c r="E39">
        <v>94.2029</v>
      </c>
      <c r="F39">
        <f t="shared" si="4"/>
        <v>-18.908228461027132</v>
      </c>
      <c r="G39">
        <v>180</v>
      </c>
      <c r="H39">
        <f t="shared" si="5"/>
        <v>1800</v>
      </c>
      <c r="I39">
        <v>169.01310000000001</v>
      </c>
      <c r="J39">
        <f t="shared" si="6"/>
        <v>30.999556883776069</v>
      </c>
    </row>
    <row r="40" spans="1:10" x14ac:dyDescent="0.3">
      <c r="A40" t="s">
        <v>10</v>
      </c>
      <c r="B40" t="s">
        <v>11</v>
      </c>
      <c r="C40">
        <v>200</v>
      </c>
      <c r="D40">
        <f t="shared" si="1"/>
        <v>2000</v>
      </c>
      <c r="E40">
        <v>101.44928</v>
      </c>
      <c r="F40">
        <f t="shared" si="4"/>
        <v>-12.670397232428209</v>
      </c>
      <c r="G40">
        <v>200</v>
      </c>
      <c r="H40">
        <f t="shared" si="5"/>
        <v>2000</v>
      </c>
      <c r="I40">
        <v>113.19202</v>
      </c>
      <c r="J40">
        <f t="shared" si="6"/>
        <v>-12.266537547802415</v>
      </c>
    </row>
    <row r="41" spans="1:10" x14ac:dyDescent="0.3">
      <c r="A41" t="s">
        <v>10</v>
      </c>
      <c r="B41" t="s">
        <v>11</v>
      </c>
      <c r="C41">
        <v>220</v>
      </c>
      <c r="D41">
        <f t="shared" si="1"/>
        <v>2200</v>
      </c>
      <c r="E41">
        <v>109.65758</v>
      </c>
      <c r="F41">
        <f t="shared" si="4"/>
        <v>-5.6045257112398943</v>
      </c>
      <c r="G41">
        <v>220</v>
      </c>
      <c r="H41">
        <f t="shared" si="5"/>
        <v>2200</v>
      </c>
      <c r="I41">
        <v>116.84432</v>
      </c>
      <c r="J41">
        <f t="shared" si="6"/>
        <v>-9.4356937752982937</v>
      </c>
    </row>
    <row r="42" spans="1:10" x14ac:dyDescent="0.3">
      <c r="A42" t="s">
        <v>10</v>
      </c>
      <c r="B42" t="s">
        <v>11</v>
      </c>
      <c r="C42">
        <v>240</v>
      </c>
      <c r="D42">
        <f t="shared" si="1"/>
        <v>2400</v>
      </c>
      <c r="E42">
        <v>86.956519999999998</v>
      </c>
      <c r="F42">
        <f t="shared" si="4"/>
        <v>-25.146059689626064</v>
      </c>
      <c r="G42">
        <v>240</v>
      </c>
      <c r="H42">
        <f t="shared" si="5"/>
        <v>2400</v>
      </c>
      <c r="I42">
        <v>90.796840000000003</v>
      </c>
      <c r="J42">
        <f t="shared" si="6"/>
        <v>-29.62471070912779</v>
      </c>
    </row>
    <row r="43" spans="1:10" x14ac:dyDescent="0.3">
      <c r="A43" t="s">
        <v>10</v>
      </c>
      <c r="B43" t="s">
        <v>12</v>
      </c>
      <c r="C43">
        <v>1</v>
      </c>
      <c r="D43">
        <f t="shared" si="1"/>
        <v>10</v>
      </c>
      <c r="E43">
        <v>90.796840000000003</v>
      </c>
      <c r="F43">
        <f t="shared" ref="F43:F58" si="7">(E43/E$43-1)*100</f>
        <v>0</v>
      </c>
      <c r="G43">
        <v>1</v>
      </c>
      <c r="H43">
        <f t="shared" si="5"/>
        <v>10</v>
      </c>
      <c r="I43">
        <v>67.295940000000002</v>
      </c>
      <c r="J43">
        <f>(I43/I$43-1)*100</f>
        <v>0</v>
      </c>
    </row>
    <row r="44" spans="1:10" x14ac:dyDescent="0.3">
      <c r="A44" t="s">
        <v>10</v>
      </c>
      <c r="B44" t="s">
        <v>12</v>
      </c>
      <c r="C44">
        <v>10</v>
      </c>
      <c r="D44">
        <f t="shared" si="1"/>
        <v>100</v>
      </c>
      <c r="E44">
        <v>88.453299999999999</v>
      </c>
      <c r="F44">
        <f t="shared" si="7"/>
        <v>-2.5810810155948216</v>
      </c>
      <c r="G44">
        <v>10</v>
      </c>
      <c r="H44">
        <f t="shared" si="5"/>
        <v>100</v>
      </c>
      <c r="I44">
        <v>90.28698</v>
      </c>
      <c r="J44">
        <f t="shared" ref="J44:J61" si="8">(I44/I$43-1)*100</f>
        <v>34.164081815336857</v>
      </c>
    </row>
    <row r="45" spans="1:10" x14ac:dyDescent="0.3">
      <c r="A45" t="s">
        <v>10</v>
      </c>
      <c r="B45" t="s">
        <v>12</v>
      </c>
      <c r="C45">
        <v>20</v>
      </c>
      <c r="D45">
        <f t="shared" si="1"/>
        <v>200</v>
      </c>
      <c r="E45">
        <v>87.257930000000002</v>
      </c>
      <c r="F45">
        <f t="shared" si="7"/>
        <v>-3.8976136173902054</v>
      </c>
      <c r="G45">
        <v>20</v>
      </c>
      <c r="H45">
        <f t="shared" si="5"/>
        <v>200</v>
      </c>
      <c r="I45">
        <v>94.890510000000006</v>
      </c>
      <c r="J45">
        <f t="shared" si="8"/>
        <v>41.004806530676305</v>
      </c>
    </row>
    <row r="46" spans="1:10" x14ac:dyDescent="0.3">
      <c r="A46" t="s">
        <v>10</v>
      </c>
      <c r="B46" t="s">
        <v>12</v>
      </c>
      <c r="C46">
        <v>30</v>
      </c>
      <c r="D46">
        <f t="shared" si="1"/>
        <v>300</v>
      </c>
      <c r="E46">
        <v>92.798900000000003</v>
      </c>
      <c r="F46">
        <f t="shared" si="7"/>
        <v>2.2049886317629497</v>
      </c>
      <c r="G46">
        <v>30</v>
      </c>
      <c r="H46">
        <f t="shared" si="5"/>
        <v>300</v>
      </c>
      <c r="I46">
        <v>97.384410000000003</v>
      </c>
      <c r="J46">
        <f t="shared" si="8"/>
        <v>44.710676453884133</v>
      </c>
    </row>
    <row r="47" spans="1:10" x14ac:dyDescent="0.3">
      <c r="A47" t="s">
        <v>10</v>
      </c>
      <c r="B47" t="s">
        <v>12</v>
      </c>
      <c r="C47">
        <v>40</v>
      </c>
      <c r="D47">
        <f t="shared" si="1"/>
        <v>400</v>
      </c>
      <c r="E47">
        <v>92.798900000000003</v>
      </c>
      <c r="F47">
        <f t="shared" si="7"/>
        <v>2.2049886317629497</v>
      </c>
      <c r="G47">
        <v>40</v>
      </c>
      <c r="H47">
        <f t="shared" si="5"/>
        <v>400</v>
      </c>
      <c r="I47">
        <v>111.65736</v>
      </c>
      <c r="J47">
        <f t="shared" si="8"/>
        <v>65.919905420743063</v>
      </c>
    </row>
    <row r="48" spans="1:10" x14ac:dyDescent="0.3">
      <c r="A48" t="s">
        <v>10</v>
      </c>
      <c r="B48" t="s">
        <v>12</v>
      </c>
      <c r="C48">
        <v>50</v>
      </c>
      <c r="D48">
        <f t="shared" si="1"/>
        <v>500</v>
      </c>
      <c r="E48">
        <v>72.463769999999997</v>
      </c>
      <c r="F48">
        <f t="shared" si="7"/>
        <v>-20.191308419984665</v>
      </c>
      <c r="G48">
        <v>50</v>
      </c>
      <c r="H48">
        <f t="shared" si="5"/>
        <v>500</v>
      </c>
      <c r="I48">
        <v>120.38265</v>
      </c>
      <c r="J48">
        <f t="shared" si="8"/>
        <v>78.885457280186586</v>
      </c>
    </row>
    <row r="49" spans="1:10" x14ac:dyDescent="0.3">
      <c r="A49" t="s">
        <v>10</v>
      </c>
      <c r="B49" t="s">
        <v>12</v>
      </c>
      <c r="C49">
        <v>60</v>
      </c>
      <c r="D49">
        <f t="shared" si="1"/>
        <v>600</v>
      </c>
      <c r="E49">
        <v>78.381550000000004</v>
      </c>
      <c r="F49">
        <f t="shared" si="7"/>
        <v>-13.673702741196713</v>
      </c>
      <c r="G49">
        <v>60</v>
      </c>
      <c r="H49">
        <f t="shared" si="5"/>
        <v>600</v>
      </c>
      <c r="I49">
        <v>120.38265</v>
      </c>
      <c r="J49">
        <f t="shared" si="8"/>
        <v>78.885457280186586</v>
      </c>
    </row>
    <row r="50" spans="1:10" x14ac:dyDescent="0.3">
      <c r="A50" t="s">
        <v>10</v>
      </c>
      <c r="B50" t="s">
        <v>12</v>
      </c>
      <c r="C50">
        <v>80</v>
      </c>
      <c r="D50">
        <f t="shared" si="1"/>
        <v>800</v>
      </c>
      <c r="E50">
        <v>72.463769999999997</v>
      </c>
      <c r="F50">
        <f t="shared" si="7"/>
        <v>-20.191308419984665</v>
      </c>
      <c r="G50">
        <v>80</v>
      </c>
      <c r="H50">
        <f t="shared" si="5"/>
        <v>800</v>
      </c>
      <c r="I50">
        <v>97.384410000000003</v>
      </c>
      <c r="J50">
        <f t="shared" si="8"/>
        <v>44.710676453884133</v>
      </c>
    </row>
    <row r="51" spans="1:10" x14ac:dyDescent="0.3">
      <c r="A51" t="s">
        <v>10</v>
      </c>
      <c r="B51" t="s">
        <v>12</v>
      </c>
      <c r="C51">
        <v>100</v>
      </c>
      <c r="D51">
        <f t="shared" si="1"/>
        <v>1000</v>
      </c>
      <c r="E51">
        <v>98.56138</v>
      </c>
      <c r="F51">
        <f t="shared" si="7"/>
        <v>8.5515531157251736</v>
      </c>
      <c r="G51">
        <v>100</v>
      </c>
      <c r="H51">
        <f t="shared" si="5"/>
        <v>1000</v>
      </c>
      <c r="I51">
        <v>99.280810000000002</v>
      </c>
      <c r="J51">
        <f t="shared" si="8"/>
        <v>47.528677064322153</v>
      </c>
    </row>
    <row r="52" spans="1:10" x14ac:dyDescent="0.3">
      <c r="A52" t="s">
        <v>10</v>
      </c>
      <c r="B52" t="s">
        <v>12</v>
      </c>
      <c r="C52">
        <v>120</v>
      </c>
      <c r="D52">
        <f t="shared" si="1"/>
        <v>1200</v>
      </c>
      <c r="E52">
        <v>108.69565</v>
      </c>
      <c r="F52">
        <f t="shared" si="7"/>
        <v>19.713031863223442</v>
      </c>
      <c r="G52">
        <v>120</v>
      </c>
      <c r="H52">
        <f t="shared" si="5"/>
        <v>1200</v>
      </c>
      <c r="I52">
        <v>85.435770000000005</v>
      </c>
      <c r="J52">
        <f t="shared" si="8"/>
        <v>26.955311122780955</v>
      </c>
    </row>
    <row r="53" spans="1:10" x14ac:dyDescent="0.3">
      <c r="A53" t="s">
        <v>10</v>
      </c>
      <c r="B53" t="s">
        <v>12</v>
      </c>
      <c r="C53">
        <v>140</v>
      </c>
      <c r="D53">
        <f t="shared" si="1"/>
        <v>1400</v>
      </c>
      <c r="E53">
        <v>88.453299999999999</v>
      </c>
      <c r="F53">
        <f t="shared" si="7"/>
        <v>-2.5810810155948216</v>
      </c>
      <c r="G53">
        <v>140</v>
      </c>
      <c r="H53">
        <f t="shared" si="5"/>
        <v>1400</v>
      </c>
      <c r="I53">
        <v>60.191319999999997</v>
      </c>
      <c r="J53">
        <f t="shared" si="8"/>
        <v>-10.557278789775438</v>
      </c>
    </row>
    <row r="54" spans="1:10" x14ac:dyDescent="0.3">
      <c r="A54" t="s">
        <v>10</v>
      </c>
      <c r="B54" t="s">
        <v>12</v>
      </c>
      <c r="C54">
        <v>160</v>
      </c>
      <c r="D54">
        <f t="shared" si="1"/>
        <v>1600</v>
      </c>
      <c r="E54">
        <v>88.453299999999999</v>
      </c>
      <c r="F54">
        <f t="shared" si="7"/>
        <v>-2.5810810155948216</v>
      </c>
      <c r="G54">
        <v>160</v>
      </c>
      <c r="H54">
        <f t="shared" si="5"/>
        <v>1600</v>
      </c>
      <c r="I54">
        <v>30.095659999999999</v>
      </c>
      <c r="J54">
        <f t="shared" si="8"/>
        <v>-55.278639394887719</v>
      </c>
    </row>
    <row r="55" spans="1:10" x14ac:dyDescent="0.3">
      <c r="A55" t="s">
        <v>10</v>
      </c>
      <c r="B55" t="s">
        <v>12</v>
      </c>
      <c r="C55">
        <v>180</v>
      </c>
      <c r="D55">
        <f t="shared" si="1"/>
        <v>1800</v>
      </c>
      <c r="E55">
        <v>104.50873</v>
      </c>
      <c r="F55">
        <f t="shared" si="7"/>
        <v>15.101726007204652</v>
      </c>
      <c r="G55">
        <v>180</v>
      </c>
      <c r="H55">
        <f t="shared" si="5"/>
        <v>1800</v>
      </c>
      <c r="I55">
        <v>36.49635</v>
      </c>
      <c r="J55">
        <f t="shared" si="8"/>
        <v>-45.767382103586044</v>
      </c>
    </row>
    <row r="56" spans="1:10" x14ac:dyDescent="0.3">
      <c r="A56" t="s">
        <v>10</v>
      </c>
      <c r="B56" t="s">
        <v>12</v>
      </c>
      <c r="C56">
        <v>200</v>
      </c>
      <c r="D56">
        <f t="shared" si="1"/>
        <v>2000</v>
      </c>
      <c r="E56">
        <v>90.796840000000003</v>
      </c>
      <c r="F56">
        <f t="shared" si="7"/>
        <v>0</v>
      </c>
      <c r="G56">
        <v>200</v>
      </c>
      <c r="H56">
        <f t="shared" si="5"/>
        <v>2000</v>
      </c>
      <c r="I56">
        <v>32.643329999999999</v>
      </c>
      <c r="J56">
        <f t="shared" si="8"/>
        <v>-51.492868663399307</v>
      </c>
    </row>
    <row r="57" spans="1:10" x14ac:dyDescent="0.3">
      <c r="A57" t="s">
        <v>10</v>
      </c>
      <c r="B57" t="s">
        <v>12</v>
      </c>
      <c r="C57">
        <v>220</v>
      </c>
      <c r="D57">
        <f t="shared" si="1"/>
        <v>2200</v>
      </c>
      <c r="E57">
        <v>103.75233</v>
      </c>
      <c r="F57">
        <f t="shared" si="7"/>
        <v>14.268657367370929</v>
      </c>
      <c r="G57">
        <v>220</v>
      </c>
      <c r="H57">
        <f t="shared" si="5"/>
        <v>2200</v>
      </c>
      <c r="I57">
        <v>32.643329999999999</v>
      </c>
      <c r="J57">
        <f t="shared" si="8"/>
        <v>-51.492868663399307</v>
      </c>
    </row>
    <row r="58" spans="1:10" x14ac:dyDescent="0.3">
      <c r="A58" t="s">
        <v>10</v>
      </c>
      <c r="B58" t="s">
        <v>12</v>
      </c>
      <c r="C58">
        <v>240</v>
      </c>
      <c r="D58">
        <f t="shared" si="1"/>
        <v>2400</v>
      </c>
      <c r="E58">
        <v>97.220349999999996</v>
      </c>
      <c r="F58">
        <f t="shared" si="7"/>
        <v>7.0745964286862861</v>
      </c>
      <c r="G58">
        <v>240</v>
      </c>
      <c r="H58">
        <f t="shared" si="5"/>
        <v>2400</v>
      </c>
      <c r="I58">
        <v>46.164639999999999</v>
      </c>
      <c r="J58">
        <f t="shared" si="8"/>
        <v>-31.400557002398667</v>
      </c>
    </row>
    <row r="59" spans="1:10" x14ac:dyDescent="0.3">
      <c r="A59" t="s">
        <v>10</v>
      </c>
      <c r="B59" t="s">
        <v>12</v>
      </c>
      <c r="C59">
        <v>260</v>
      </c>
      <c r="D59">
        <f t="shared" si="1"/>
        <v>2600</v>
      </c>
      <c r="G59">
        <v>260</v>
      </c>
      <c r="H59">
        <f t="shared" si="5"/>
        <v>2600</v>
      </c>
      <c r="I59">
        <v>37.219119999999997</v>
      </c>
      <c r="J59">
        <f t="shared" si="8"/>
        <v>-44.693364859752315</v>
      </c>
    </row>
    <row r="60" spans="1:10" x14ac:dyDescent="0.3">
      <c r="A60" t="s">
        <v>10</v>
      </c>
      <c r="B60" t="s">
        <v>12</v>
      </c>
      <c r="C60">
        <v>280</v>
      </c>
      <c r="D60">
        <f t="shared" si="1"/>
        <v>2800</v>
      </c>
      <c r="G60">
        <v>280</v>
      </c>
      <c r="H60">
        <f t="shared" si="5"/>
        <v>2800</v>
      </c>
      <c r="I60">
        <v>36.49635</v>
      </c>
      <c r="J60">
        <f t="shared" si="8"/>
        <v>-45.767382103586044</v>
      </c>
    </row>
    <row r="61" spans="1:10" x14ac:dyDescent="0.3">
      <c r="A61" t="s">
        <v>10</v>
      </c>
      <c r="B61" t="s">
        <v>12</v>
      </c>
      <c r="C61">
        <v>300</v>
      </c>
      <c r="D61">
        <f t="shared" si="1"/>
        <v>3000</v>
      </c>
      <c r="G61">
        <v>300</v>
      </c>
      <c r="H61">
        <f t="shared" si="5"/>
        <v>3000</v>
      </c>
      <c r="I61">
        <v>41.290909999999997</v>
      </c>
      <c r="J61">
        <f t="shared" si="8"/>
        <v>-38.642791823696953</v>
      </c>
    </row>
    <row r="62" spans="1:10" x14ac:dyDescent="0.3">
      <c r="A62" t="s">
        <v>14</v>
      </c>
      <c r="B62" t="s">
        <v>13</v>
      </c>
      <c r="C62">
        <v>1</v>
      </c>
      <c r="D62">
        <f t="shared" si="1"/>
        <v>10</v>
      </c>
      <c r="E62">
        <v>111.17917</v>
      </c>
      <c r="F62">
        <f>(E62/E$62-1)*100</f>
        <v>0</v>
      </c>
    </row>
    <row r="63" spans="1:10" x14ac:dyDescent="0.3">
      <c r="A63" t="s">
        <v>14</v>
      </c>
      <c r="B63" t="s">
        <v>13</v>
      </c>
      <c r="C63">
        <v>10</v>
      </c>
      <c r="D63">
        <f t="shared" si="1"/>
        <v>100</v>
      </c>
      <c r="E63">
        <v>111.17917</v>
      </c>
      <c r="F63">
        <f t="shared" ref="F63:F80" si="9">(E63/E$62-1)*100</f>
        <v>0</v>
      </c>
    </row>
    <row r="64" spans="1:10" x14ac:dyDescent="0.3">
      <c r="A64" t="s">
        <v>14</v>
      </c>
      <c r="B64" t="s">
        <v>13</v>
      </c>
      <c r="C64">
        <v>20</v>
      </c>
      <c r="D64">
        <f t="shared" si="1"/>
        <v>200</v>
      </c>
      <c r="E64">
        <v>111.17917</v>
      </c>
      <c r="F64">
        <f t="shared" si="9"/>
        <v>0</v>
      </c>
    </row>
    <row r="65" spans="1:6" x14ac:dyDescent="0.3">
      <c r="A65" t="s">
        <v>14</v>
      </c>
      <c r="B65" t="s">
        <v>13</v>
      </c>
      <c r="C65">
        <v>30</v>
      </c>
      <c r="D65">
        <f t="shared" si="1"/>
        <v>300</v>
      </c>
      <c r="E65">
        <v>117.92332</v>
      </c>
      <c r="F65">
        <f t="shared" si="9"/>
        <v>6.0660193811484797</v>
      </c>
    </row>
    <row r="66" spans="1:6" x14ac:dyDescent="0.3">
      <c r="A66" t="s">
        <v>14</v>
      </c>
      <c r="B66" t="s">
        <v>13</v>
      </c>
      <c r="C66">
        <v>40</v>
      </c>
      <c r="D66">
        <f t="shared" si="1"/>
        <v>400</v>
      </c>
      <c r="E66">
        <v>124.72998</v>
      </c>
      <c r="F66">
        <f t="shared" si="9"/>
        <v>12.188263323066728</v>
      </c>
    </row>
    <row r="67" spans="1:6" x14ac:dyDescent="0.3">
      <c r="A67" t="s">
        <v>14</v>
      </c>
      <c r="B67" t="s">
        <v>13</v>
      </c>
      <c r="C67">
        <v>50</v>
      </c>
      <c r="D67">
        <f t="shared" si="1"/>
        <v>500</v>
      </c>
      <c r="E67">
        <v>129.3434</v>
      </c>
      <c r="F67">
        <f t="shared" si="9"/>
        <v>16.33779960760635</v>
      </c>
    </row>
    <row r="68" spans="1:6" x14ac:dyDescent="0.3">
      <c r="A68" t="s">
        <v>14</v>
      </c>
      <c r="B68" t="s">
        <v>13</v>
      </c>
      <c r="C68">
        <v>60</v>
      </c>
      <c r="D68">
        <f t="shared" si="1"/>
        <v>600</v>
      </c>
      <c r="E68">
        <v>161.57623000000001</v>
      </c>
      <c r="F68">
        <f t="shared" si="9"/>
        <v>45.329588267298647</v>
      </c>
    </row>
    <row r="69" spans="1:6" x14ac:dyDescent="0.3">
      <c r="A69" t="s">
        <v>14</v>
      </c>
      <c r="B69" t="s">
        <v>13</v>
      </c>
      <c r="C69">
        <v>80</v>
      </c>
      <c r="D69">
        <f t="shared" si="1"/>
        <v>800</v>
      </c>
      <c r="E69">
        <v>193.94642999999999</v>
      </c>
      <c r="F69">
        <f t="shared" si="9"/>
        <v>74.444934244427259</v>
      </c>
    </row>
    <row r="70" spans="1:6" x14ac:dyDescent="0.3">
      <c r="A70" t="s">
        <v>14</v>
      </c>
      <c r="B70" t="s">
        <v>13</v>
      </c>
      <c r="C70">
        <v>100</v>
      </c>
      <c r="D70">
        <f t="shared" si="1"/>
        <v>1000</v>
      </c>
      <c r="E70">
        <v>161.57623000000001</v>
      </c>
      <c r="F70">
        <f t="shared" si="9"/>
        <v>45.329588267298647</v>
      </c>
    </row>
    <row r="71" spans="1:6" x14ac:dyDescent="0.3">
      <c r="A71" t="s">
        <v>14</v>
      </c>
      <c r="B71" t="s">
        <v>13</v>
      </c>
      <c r="C71">
        <v>120</v>
      </c>
      <c r="D71">
        <f t="shared" si="1"/>
        <v>1200</v>
      </c>
      <c r="E71">
        <v>122.35805999999999</v>
      </c>
      <c r="F71">
        <f t="shared" si="9"/>
        <v>10.054842107563843</v>
      </c>
    </row>
    <row r="72" spans="1:6" x14ac:dyDescent="0.3">
      <c r="A72" t="s">
        <v>14</v>
      </c>
      <c r="B72" t="s">
        <v>13</v>
      </c>
      <c r="C72">
        <v>140</v>
      </c>
      <c r="D72">
        <f t="shared" si="1"/>
        <v>1400</v>
      </c>
      <c r="E72">
        <v>78.615539999999996</v>
      </c>
      <c r="F72">
        <f t="shared" si="9"/>
        <v>-29.289326408894766</v>
      </c>
    </row>
    <row r="73" spans="1:6" x14ac:dyDescent="0.3">
      <c r="A73" t="s">
        <v>14</v>
      </c>
      <c r="B73" t="s">
        <v>13</v>
      </c>
      <c r="C73">
        <v>160</v>
      </c>
      <c r="D73">
        <f t="shared" si="1"/>
        <v>1600</v>
      </c>
      <c r="E73">
        <v>83.22448</v>
      </c>
      <c r="F73">
        <f t="shared" si="9"/>
        <v>-25.143819656146015</v>
      </c>
    </row>
    <row r="74" spans="1:6" x14ac:dyDescent="0.3">
      <c r="A74" t="s">
        <v>14</v>
      </c>
      <c r="B74" t="s">
        <v>13</v>
      </c>
      <c r="C74">
        <v>180</v>
      </c>
      <c r="D74">
        <f t="shared" si="1"/>
        <v>1800</v>
      </c>
      <c r="E74">
        <v>44.399729999999998</v>
      </c>
      <c r="F74">
        <f t="shared" si="9"/>
        <v>-60.064704566511871</v>
      </c>
    </row>
    <row r="75" spans="1:6" x14ac:dyDescent="0.3">
      <c r="A75" t="s">
        <v>14</v>
      </c>
      <c r="B75" t="s">
        <v>13</v>
      </c>
      <c r="C75">
        <v>200</v>
      </c>
      <c r="D75">
        <f t="shared" si="1"/>
        <v>2000</v>
      </c>
      <c r="E75">
        <v>51.613630000000001</v>
      </c>
      <c r="F75">
        <f t="shared" si="9"/>
        <v>-53.576168989209037</v>
      </c>
    </row>
    <row r="76" spans="1:6" x14ac:dyDescent="0.3">
      <c r="A76" t="s">
        <v>14</v>
      </c>
      <c r="B76" t="s">
        <v>13</v>
      </c>
      <c r="C76">
        <v>220</v>
      </c>
      <c r="D76">
        <f t="shared" si="1"/>
        <v>2200</v>
      </c>
      <c r="E76">
        <v>51.613630000000001</v>
      </c>
      <c r="F76">
        <f t="shared" si="9"/>
        <v>-53.576168989209037</v>
      </c>
    </row>
    <row r="77" spans="1:6" x14ac:dyDescent="0.3">
      <c r="A77" t="s">
        <v>14</v>
      </c>
      <c r="B77" t="s">
        <v>13</v>
      </c>
      <c r="C77">
        <v>240</v>
      </c>
      <c r="D77">
        <f t="shared" si="1"/>
        <v>2400</v>
      </c>
      <c r="E77">
        <v>69.246960000000001</v>
      </c>
      <c r="F77">
        <f t="shared" si="9"/>
        <v>-37.715886887804608</v>
      </c>
    </row>
    <row r="78" spans="1:6" x14ac:dyDescent="0.3">
      <c r="A78" t="s">
        <v>14</v>
      </c>
      <c r="B78" t="s">
        <v>13</v>
      </c>
      <c r="C78">
        <v>260</v>
      </c>
      <c r="D78">
        <f t="shared" si="1"/>
        <v>2600</v>
      </c>
      <c r="E78">
        <v>74.438239999999993</v>
      </c>
      <c r="F78">
        <f t="shared" si="9"/>
        <v>-33.046594969183531</v>
      </c>
    </row>
    <row r="79" spans="1:6" x14ac:dyDescent="0.3">
      <c r="A79" t="s">
        <v>14</v>
      </c>
      <c r="B79" t="s">
        <v>13</v>
      </c>
      <c r="C79">
        <v>280</v>
      </c>
      <c r="D79">
        <f t="shared" si="1"/>
        <v>2800</v>
      </c>
      <c r="E79">
        <v>67.295940000000002</v>
      </c>
      <c r="F79">
        <f t="shared" si="9"/>
        <v>-39.470729993756926</v>
      </c>
    </row>
    <row r="80" spans="1:6" x14ac:dyDescent="0.3">
      <c r="A80" t="s">
        <v>14</v>
      </c>
      <c r="B80" t="s">
        <v>13</v>
      </c>
      <c r="C80">
        <v>300</v>
      </c>
      <c r="D80">
        <f t="shared" si="1"/>
        <v>3000</v>
      </c>
      <c r="E80">
        <v>81.608320000000006</v>
      </c>
      <c r="F80">
        <f t="shared" si="9"/>
        <v>-26.597473249710347</v>
      </c>
    </row>
    <row r="81" spans="1:6" x14ac:dyDescent="0.3">
      <c r="A81" t="s">
        <v>16</v>
      </c>
      <c r="B81" t="s">
        <v>15</v>
      </c>
      <c r="C81">
        <v>1</v>
      </c>
      <c r="D81">
        <f t="shared" si="1"/>
        <v>10</v>
      </c>
      <c r="E81">
        <v>132.19540000000001</v>
      </c>
      <c r="F81">
        <f>(E81/E$81-1)*100</f>
        <v>0</v>
      </c>
    </row>
    <row r="82" spans="1:6" x14ac:dyDescent="0.3">
      <c r="A82" t="s">
        <v>16</v>
      </c>
      <c r="B82" t="s">
        <v>15</v>
      </c>
      <c r="C82">
        <v>10</v>
      </c>
      <c r="D82">
        <f t="shared" si="1"/>
        <v>100</v>
      </c>
      <c r="E82">
        <v>124.30209000000001</v>
      </c>
      <c r="F82">
        <f t="shared" ref="F82:F99" si="10">(E82/E$81-1)*100</f>
        <v>-5.9709415002337396</v>
      </c>
    </row>
    <row r="83" spans="1:6" x14ac:dyDescent="0.3">
      <c r="A83" t="s">
        <v>16</v>
      </c>
      <c r="B83" t="s">
        <v>15</v>
      </c>
      <c r="C83">
        <v>20</v>
      </c>
      <c r="D83">
        <f t="shared" si="1"/>
        <v>200</v>
      </c>
      <c r="E83">
        <v>124.94338</v>
      </c>
      <c r="F83">
        <f t="shared" si="10"/>
        <v>-5.4858338489841563</v>
      </c>
    </row>
    <row r="84" spans="1:6" x14ac:dyDescent="0.3">
      <c r="A84" t="s">
        <v>16</v>
      </c>
      <c r="B84" t="s">
        <v>15</v>
      </c>
      <c r="C84">
        <v>30</v>
      </c>
      <c r="D84">
        <f t="shared" si="1"/>
        <v>300</v>
      </c>
      <c r="E84">
        <v>138.87808000000001</v>
      </c>
      <c r="F84">
        <f t="shared" si="10"/>
        <v>5.0551532050283177</v>
      </c>
    </row>
    <row r="85" spans="1:6" x14ac:dyDescent="0.3">
      <c r="A85" t="s">
        <v>16</v>
      </c>
      <c r="B85" t="s">
        <v>15</v>
      </c>
      <c r="C85">
        <v>40</v>
      </c>
      <c r="D85">
        <f t="shared" si="1"/>
        <v>400</v>
      </c>
      <c r="E85">
        <v>153.45837</v>
      </c>
      <c r="F85">
        <f t="shared" si="10"/>
        <v>16.084500670976443</v>
      </c>
    </row>
    <row r="86" spans="1:6" x14ac:dyDescent="0.3">
      <c r="A86" t="s">
        <v>16</v>
      </c>
      <c r="B86" t="s">
        <v>15</v>
      </c>
      <c r="C86">
        <v>50</v>
      </c>
      <c r="D86">
        <f t="shared" si="1"/>
        <v>500</v>
      </c>
      <c r="E86">
        <v>124.08759000000001</v>
      </c>
      <c r="F86">
        <f t="shared" si="10"/>
        <v>-6.1332013065507613</v>
      </c>
    </row>
    <row r="87" spans="1:6" x14ac:dyDescent="0.3">
      <c r="A87" t="s">
        <v>16</v>
      </c>
      <c r="B87" t="s">
        <v>15</v>
      </c>
      <c r="C87">
        <v>60</v>
      </c>
      <c r="D87">
        <f t="shared" si="1"/>
        <v>600</v>
      </c>
      <c r="E87">
        <v>131.58946</v>
      </c>
      <c r="F87">
        <f t="shared" si="10"/>
        <v>-0.45836693258616279</v>
      </c>
    </row>
    <row r="88" spans="1:6" x14ac:dyDescent="0.3">
      <c r="A88" t="s">
        <v>16</v>
      </c>
      <c r="B88" t="s">
        <v>15</v>
      </c>
      <c r="C88">
        <v>80</v>
      </c>
      <c r="D88">
        <f t="shared" si="1"/>
        <v>800</v>
      </c>
      <c r="E88">
        <v>102.18978</v>
      </c>
      <c r="F88">
        <f t="shared" si="10"/>
        <v>-22.697930487747687</v>
      </c>
    </row>
    <row r="89" spans="1:6" x14ac:dyDescent="0.3">
      <c r="A89" t="s">
        <v>16</v>
      </c>
      <c r="B89" t="s">
        <v>15</v>
      </c>
      <c r="C89">
        <v>100</v>
      </c>
      <c r="D89">
        <f t="shared" si="1"/>
        <v>1000</v>
      </c>
      <c r="E89">
        <v>139.45236</v>
      </c>
      <c r="F89">
        <f t="shared" si="10"/>
        <v>5.4895707414932771</v>
      </c>
    </row>
    <row r="90" spans="1:6" x14ac:dyDescent="0.3">
      <c r="A90" t="s">
        <v>16</v>
      </c>
      <c r="B90" t="s">
        <v>15</v>
      </c>
      <c r="C90">
        <v>120</v>
      </c>
      <c r="D90">
        <f t="shared" si="1"/>
        <v>1200</v>
      </c>
      <c r="E90">
        <v>187.09496999999999</v>
      </c>
      <c r="F90">
        <f t="shared" si="10"/>
        <v>41.529107669404517</v>
      </c>
    </row>
    <row r="91" spans="1:6" x14ac:dyDescent="0.3">
      <c r="A91" t="s">
        <v>16</v>
      </c>
      <c r="B91" t="s">
        <v>15</v>
      </c>
      <c r="C91">
        <v>140</v>
      </c>
      <c r="D91">
        <f t="shared" si="1"/>
        <v>1400</v>
      </c>
      <c r="E91">
        <v>203.33413999999999</v>
      </c>
      <c r="F91">
        <f t="shared" si="10"/>
        <v>53.813324820682105</v>
      </c>
    </row>
    <row r="92" spans="1:6" x14ac:dyDescent="0.3">
      <c r="A92" t="s">
        <v>16</v>
      </c>
      <c r="B92" t="s">
        <v>15</v>
      </c>
      <c r="C92">
        <v>160</v>
      </c>
      <c r="D92">
        <f t="shared" si="1"/>
        <v>1600</v>
      </c>
      <c r="E92">
        <v>170.87153000000001</v>
      </c>
      <c r="F92">
        <f t="shared" si="10"/>
        <v>29.256789570590193</v>
      </c>
    </row>
    <row r="93" spans="1:6" x14ac:dyDescent="0.3">
      <c r="A93" t="s">
        <v>16</v>
      </c>
      <c r="B93" t="s">
        <v>15</v>
      </c>
      <c r="C93">
        <v>180</v>
      </c>
      <c r="D93">
        <f t="shared" si="1"/>
        <v>1800</v>
      </c>
      <c r="E93">
        <v>126.00494</v>
      </c>
      <c r="F93">
        <f t="shared" si="10"/>
        <v>-4.6828104457492525</v>
      </c>
    </row>
    <row r="94" spans="1:6" x14ac:dyDescent="0.3">
      <c r="A94" t="s">
        <v>16</v>
      </c>
      <c r="B94" t="s">
        <v>15</v>
      </c>
      <c r="C94">
        <v>200</v>
      </c>
      <c r="D94">
        <f t="shared" si="1"/>
        <v>2000</v>
      </c>
      <c r="E94">
        <v>109.48905000000001</v>
      </c>
      <c r="F94">
        <f t="shared" si="10"/>
        <v>-17.176354094015377</v>
      </c>
    </row>
    <row r="95" spans="1:6" x14ac:dyDescent="0.3">
      <c r="A95" t="s">
        <v>16</v>
      </c>
      <c r="B95" t="s">
        <v>15</v>
      </c>
      <c r="C95">
        <v>220</v>
      </c>
      <c r="D95">
        <f t="shared" si="1"/>
        <v>2200</v>
      </c>
      <c r="E95">
        <v>104.50964</v>
      </c>
      <c r="F95">
        <f t="shared" si="10"/>
        <v>-20.943058533050319</v>
      </c>
    </row>
    <row r="96" spans="1:6" x14ac:dyDescent="0.3">
      <c r="A96" t="s">
        <v>16</v>
      </c>
      <c r="B96" t="s">
        <v>15</v>
      </c>
      <c r="C96">
        <v>240</v>
      </c>
      <c r="D96">
        <f t="shared" si="1"/>
        <v>2400</v>
      </c>
      <c r="E96">
        <v>126.00494</v>
      </c>
      <c r="F96">
        <f t="shared" si="10"/>
        <v>-4.6828104457492525</v>
      </c>
    </row>
    <row r="97" spans="1:6" x14ac:dyDescent="0.3">
      <c r="A97" t="s">
        <v>16</v>
      </c>
      <c r="B97" t="s">
        <v>15</v>
      </c>
      <c r="C97">
        <v>260</v>
      </c>
      <c r="D97">
        <f t="shared" si="1"/>
        <v>2600</v>
      </c>
      <c r="E97">
        <v>124.94338</v>
      </c>
      <c r="F97">
        <f t="shared" si="10"/>
        <v>-5.4858338489841563</v>
      </c>
    </row>
    <row r="98" spans="1:6" x14ac:dyDescent="0.3">
      <c r="A98" t="s">
        <v>16</v>
      </c>
      <c r="B98" t="s">
        <v>15</v>
      </c>
      <c r="C98">
        <v>280</v>
      </c>
      <c r="D98">
        <f t="shared" si="1"/>
        <v>2800</v>
      </c>
      <c r="E98">
        <v>109.73209</v>
      </c>
      <c r="F98">
        <f t="shared" si="10"/>
        <v>-16.99250503421451</v>
      </c>
    </row>
    <row r="99" spans="1:6" x14ac:dyDescent="0.3">
      <c r="A99" t="s">
        <v>16</v>
      </c>
      <c r="B99" t="s">
        <v>15</v>
      </c>
      <c r="C99">
        <v>300</v>
      </c>
      <c r="D99">
        <f t="shared" si="1"/>
        <v>3000</v>
      </c>
      <c r="E99">
        <v>96.006910000000005</v>
      </c>
      <c r="F99">
        <f t="shared" si="10"/>
        <v>-27.374999432658022</v>
      </c>
    </row>
    <row r="100" spans="1:6" x14ac:dyDescent="0.3">
      <c r="A100" t="s">
        <v>16</v>
      </c>
      <c r="B100" t="s">
        <v>17</v>
      </c>
      <c r="C100">
        <v>1</v>
      </c>
      <c r="D100">
        <f t="shared" si="1"/>
        <v>10</v>
      </c>
      <c r="E100">
        <v>124.30209000000001</v>
      </c>
      <c r="F100">
        <f>(E100/E$100-1)*100</f>
        <v>0</v>
      </c>
    </row>
    <row r="101" spans="1:6" x14ac:dyDescent="0.3">
      <c r="A101" t="s">
        <v>16</v>
      </c>
      <c r="B101" t="s">
        <v>17</v>
      </c>
      <c r="C101">
        <v>10</v>
      </c>
      <c r="D101">
        <f t="shared" si="1"/>
        <v>100</v>
      </c>
      <c r="E101">
        <v>103.22727</v>
      </c>
      <c r="F101">
        <f t="shared" ref="F101:F118" si="11">(E101/E$100-1)*100</f>
        <v>-16.954517820255475</v>
      </c>
    </row>
    <row r="102" spans="1:6" x14ac:dyDescent="0.3">
      <c r="A102" t="s">
        <v>16</v>
      </c>
      <c r="B102" t="s">
        <v>17</v>
      </c>
      <c r="C102">
        <v>20</v>
      </c>
      <c r="D102">
        <f t="shared" si="1"/>
        <v>200</v>
      </c>
      <c r="E102">
        <v>113.54998999999999</v>
      </c>
      <c r="F102">
        <f t="shared" si="11"/>
        <v>-8.6499752337229516</v>
      </c>
    </row>
    <row r="103" spans="1:6" x14ac:dyDescent="0.3">
      <c r="A103" t="s">
        <v>16</v>
      </c>
      <c r="B103" t="s">
        <v>17</v>
      </c>
      <c r="C103">
        <v>30</v>
      </c>
      <c r="D103">
        <f t="shared" si="1"/>
        <v>300</v>
      </c>
      <c r="E103">
        <v>108.51145</v>
      </c>
      <c r="F103">
        <f t="shared" si="11"/>
        <v>-12.703438856096472</v>
      </c>
    </row>
    <row r="104" spans="1:6" x14ac:dyDescent="0.3">
      <c r="A104" t="s">
        <v>16</v>
      </c>
      <c r="B104" t="s">
        <v>17</v>
      </c>
      <c r="C104">
        <v>40</v>
      </c>
      <c r="D104">
        <f t="shared" si="1"/>
        <v>400</v>
      </c>
      <c r="E104">
        <v>98.201639999999998</v>
      </c>
      <c r="F104">
        <f t="shared" si="11"/>
        <v>-20.997595454750606</v>
      </c>
    </row>
    <row r="105" spans="1:6" x14ac:dyDescent="0.3">
      <c r="A105" t="s">
        <v>16</v>
      </c>
      <c r="B105" t="s">
        <v>17</v>
      </c>
      <c r="C105">
        <v>50</v>
      </c>
      <c r="D105">
        <f t="shared" si="1"/>
        <v>500</v>
      </c>
      <c r="E105">
        <v>72.992699999999999</v>
      </c>
      <c r="F105">
        <f t="shared" si="11"/>
        <v>-41.277978511865733</v>
      </c>
    </row>
    <row r="106" spans="1:6" x14ac:dyDescent="0.3">
      <c r="A106" t="s">
        <v>16</v>
      </c>
      <c r="B106" t="s">
        <v>17</v>
      </c>
      <c r="C106">
        <v>60</v>
      </c>
      <c r="D106">
        <f t="shared" si="1"/>
        <v>600</v>
      </c>
      <c r="E106">
        <v>87.894850000000005</v>
      </c>
      <c r="F106">
        <f t="shared" si="11"/>
        <v>-29.289322488463387</v>
      </c>
    </row>
    <row r="107" spans="1:6" x14ac:dyDescent="0.3">
      <c r="A107" t="s">
        <v>16</v>
      </c>
      <c r="B107" t="s">
        <v>17</v>
      </c>
      <c r="C107">
        <v>80</v>
      </c>
      <c r="D107">
        <f t="shared" si="1"/>
        <v>800</v>
      </c>
      <c r="E107">
        <v>156.72197</v>
      </c>
      <c r="F107">
        <f t="shared" si="11"/>
        <v>26.081524453852701</v>
      </c>
    </row>
    <row r="108" spans="1:6" x14ac:dyDescent="0.3">
      <c r="A108" t="s">
        <v>16</v>
      </c>
      <c r="B108" t="s">
        <v>17</v>
      </c>
      <c r="C108">
        <v>100</v>
      </c>
      <c r="D108">
        <f t="shared" si="1"/>
        <v>1000</v>
      </c>
      <c r="E108">
        <v>191.59715</v>
      </c>
      <c r="F108">
        <f t="shared" si="11"/>
        <v>54.138317384687575</v>
      </c>
    </row>
    <row r="109" spans="1:6" x14ac:dyDescent="0.3">
      <c r="A109" t="s">
        <v>16</v>
      </c>
      <c r="B109" t="s">
        <v>17</v>
      </c>
      <c r="C109">
        <v>120</v>
      </c>
      <c r="D109">
        <f t="shared" si="1"/>
        <v>1200</v>
      </c>
      <c r="E109">
        <v>129.3434</v>
      </c>
      <c r="F109">
        <f t="shared" si="11"/>
        <v>4.0556920643892491</v>
      </c>
    </row>
    <row r="110" spans="1:6" x14ac:dyDescent="0.3">
      <c r="A110" t="s">
        <v>16</v>
      </c>
      <c r="B110" t="s">
        <v>17</v>
      </c>
      <c r="C110">
        <v>140</v>
      </c>
      <c r="D110">
        <f t="shared" si="1"/>
        <v>1400</v>
      </c>
      <c r="E110">
        <v>57.009120000000003</v>
      </c>
      <c r="F110">
        <f t="shared" si="11"/>
        <v>-54.136635997029494</v>
      </c>
    </row>
    <row r="111" spans="1:6" x14ac:dyDescent="0.3">
      <c r="A111" t="s">
        <v>16</v>
      </c>
      <c r="B111" t="s">
        <v>17</v>
      </c>
      <c r="C111">
        <v>160</v>
      </c>
      <c r="D111">
        <f t="shared" si="1"/>
        <v>1600</v>
      </c>
      <c r="E111">
        <v>67.295940000000002</v>
      </c>
      <c r="F111">
        <f t="shared" si="11"/>
        <v>-45.860974662614282</v>
      </c>
    </row>
    <row r="112" spans="1:6" x14ac:dyDescent="0.3">
      <c r="A112" t="s">
        <v>16</v>
      </c>
      <c r="B112" t="s">
        <v>17</v>
      </c>
      <c r="C112">
        <v>180</v>
      </c>
      <c r="D112">
        <f t="shared" si="1"/>
        <v>1800</v>
      </c>
      <c r="E112">
        <v>57.009120000000003</v>
      </c>
      <c r="F112">
        <f t="shared" si="11"/>
        <v>-54.136635997029494</v>
      </c>
    </row>
    <row r="113" spans="1:10" x14ac:dyDescent="0.3">
      <c r="A113" t="s">
        <v>16</v>
      </c>
      <c r="B113" t="s">
        <v>17</v>
      </c>
      <c r="C113">
        <v>200</v>
      </c>
      <c r="D113">
        <f t="shared" si="1"/>
        <v>2000</v>
      </c>
      <c r="E113">
        <v>72.25909</v>
      </c>
      <c r="F113">
        <f t="shared" si="11"/>
        <v>-41.868161669687133</v>
      </c>
    </row>
    <row r="114" spans="1:10" x14ac:dyDescent="0.3">
      <c r="A114" t="s">
        <v>16</v>
      </c>
      <c r="B114" t="s">
        <v>17</v>
      </c>
      <c r="C114">
        <v>220</v>
      </c>
      <c r="D114">
        <f t="shared" si="1"/>
        <v>2200</v>
      </c>
      <c r="E114">
        <v>67.295940000000002</v>
      </c>
      <c r="F114">
        <f t="shared" si="11"/>
        <v>-45.860974662614282</v>
      </c>
    </row>
    <row r="115" spans="1:10" x14ac:dyDescent="0.3">
      <c r="A115" t="s">
        <v>16</v>
      </c>
      <c r="B115" t="s">
        <v>17</v>
      </c>
      <c r="C115">
        <v>240</v>
      </c>
      <c r="D115">
        <f t="shared" si="1"/>
        <v>2400</v>
      </c>
      <c r="E115">
        <v>67.295940000000002</v>
      </c>
      <c r="F115">
        <f t="shared" si="11"/>
        <v>-45.860974662614282</v>
      </c>
    </row>
    <row r="116" spans="1:10" x14ac:dyDescent="0.3">
      <c r="A116" t="s">
        <v>16</v>
      </c>
      <c r="B116" t="s">
        <v>17</v>
      </c>
      <c r="C116">
        <v>260</v>
      </c>
      <c r="D116">
        <f t="shared" si="1"/>
        <v>2600</v>
      </c>
      <c r="E116">
        <v>57.009120000000003</v>
      </c>
      <c r="F116">
        <f t="shared" si="11"/>
        <v>-54.136635997029494</v>
      </c>
    </row>
    <row r="117" spans="1:10" x14ac:dyDescent="0.3">
      <c r="A117" t="s">
        <v>16</v>
      </c>
      <c r="B117" t="s">
        <v>17</v>
      </c>
      <c r="C117">
        <v>280</v>
      </c>
      <c r="D117">
        <f t="shared" si="1"/>
        <v>2800</v>
      </c>
      <c r="E117">
        <v>68.861180000000004</v>
      </c>
      <c r="F117">
        <f t="shared" si="11"/>
        <v>-44.601752070299064</v>
      </c>
    </row>
    <row r="118" spans="1:10" x14ac:dyDescent="0.3">
      <c r="A118" t="s">
        <v>16</v>
      </c>
      <c r="B118" t="s">
        <v>17</v>
      </c>
      <c r="C118">
        <v>300</v>
      </c>
      <c r="D118">
        <f t="shared" si="1"/>
        <v>3000</v>
      </c>
      <c r="E118">
        <v>68.861180000000004</v>
      </c>
      <c r="F118">
        <f t="shared" si="11"/>
        <v>-44.601752070299064</v>
      </c>
    </row>
    <row r="119" spans="1:10" x14ac:dyDescent="0.3">
      <c r="A119" t="s">
        <v>18</v>
      </c>
      <c r="B119" t="s">
        <v>19</v>
      </c>
      <c r="C119">
        <v>1</v>
      </c>
      <c r="D119">
        <f t="shared" si="1"/>
        <v>10</v>
      </c>
      <c r="E119">
        <v>120.38265</v>
      </c>
      <c r="F119">
        <f>(E119/E$119-1)*100</f>
        <v>0</v>
      </c>
      <c r="G119">
        <v>1</v>
      </c>
      <c r="H119">
        <f t="shared" ref="H119:H123" si="12">G119*10</f>
        <v>10</v>
      </c>
      <c r="I119">
        <v>102.45014</v>
      </c>
      <c r="J119">
        <f>(I119/I$119-1)*100</f>
        <v>0</v>
      </c>
    </row>
    <row r="120" spans="1:10" x14ac:dyDescent="0.3">
      <c r="A120" t="s">
        <v>18</v>
      </c>
      <c r="B120" t="s">
        <v>19</v>
      </c>
      <c r="C120">
        <v>10</v>
      </c>
      <c r="D120">
        <f t="shared" si="1"/>
        <v>100</v>
      </c>
      <c r="E120">
        <v>126.00494</v>
      </c>
      <c r="F120">
        <f t="shared" ref="F120:F136" si="13">(E120/E$119-1)*100</f>
        <v>4.6703490910027456</v>
      </c>
      <c r="G120">
        <v>10</v>
      </c>
      <c r="H120">
        <f t="shared" si="12"/>
        <v>100</v>
      </c>
      <c r="I120">
        <v>88.799449999999993</v>
      </c>
      <c r="J120">
        <f t="shared" ref="J120:J136" si="14">(I120/I$119-1)*100</f>
        <v>-13.324227765818586</v>
      </c>
    </row>
    <row r="121" spans="1:10" x14ac:dyDescent="0.3">
      <c r="A121" t="s">
        <v>18</v>
      </c>
      <c r="B121" t="s">
        <v>19</v>
      </c>
      <c r="C121">
        <v>20</v>
      </c>
      <c r="D121">
        <f t="shared" si="1"/>
        <v>200</v>
      </c>
      <c r="E121">
        <v>118.82351</v>
      </c>
      <c r="F121">
        <f t="shared" si="13"/>
        <v>-1.2951534128879838</v>
      </c>
      <c r="G121">
        <v>20</v>
      </c>
      <c r="H121">
        <f t="shared" si="12"/>
        <v>200</v>
      </c>
      <c r="I121">
        <v>81.608320000000006</v>
      </c>
      <c r="J121">
        <f t="shared" si="14"/>
        <v>-20.343378740136419</v>
      </c>
    </row>
    <row r="122" spans="1:10" x14ac:dyDescent="0.3">
      <c r="A122" t="s">
        <v>18</v>
      </c>
      <c r="B122" t="s">
        <v>19</v>
      </c>
      <c r="C122">
        <v>30</v>
      </c>
      <c r="D122">
        <f t="shared" si="1"/>
        <v>300</v>
      </c>
      <c r="E122">
        <v>117.69719000000001</v>
      </c>
      <c r="F122">
        <f t="shared" si="13"/>
        <v>-2.2307699656055058</v>
      </c>
      <c r="G122">
        <v>30</v>
      </c>
      <c r="H122">
        <f t="shared" si="12"/>
        <v>300</v>
      </c>
      <c r="I122">
        <v>83.22448</v>
      </c>
      <c r="J122">
        <f t="shared" si="14"/>
        <v>-18.76586991486786</v>
      </c>
    </row>
    <row r="123" spans="1:10" x14ac:dyDescent="0.3">
      <c r="A123" t="s">
        <v>18</v>
      </c>
      <c r="B123" t="s">
        <v>19</v>
      </c>
      <c r="C123">
        <v>40</v>
      </c>
      <c r="D123">
        <f t="shared" si="1"/>
        <v>400</v>
      </c>
      <c r="E123">
        <v>111.65736</v>
      </c>
      <c r="F123">
        <f t="shared" si="13"/>
        <v>-7.2479630577994447</v>
      </c>
      <c r="G123">
        <v>40</v>
      </c>
      <c r="H123">
        <f t="shared" si="12"/>
        <v>400</v>
      </c>
      <c r="I123">
        <v>136.36161999999999</v>
      </c>
      <c r="J123">
        <f t="shared" si="14"/>
        <v>33.100472093059111</v>
      </c>
    </row>
    <row r="124" spans="1:10" x14ac:dyDescent="0.3">
      <c r="A124" t="s">
        <v>18</v>
      </c>
      <c r="B124" t="s">
        <v>19</v>
      </c>
      <c r="C124">
        <v>60</v>
      </c>
      <c r="D124">
        <f t="shared" ref="D124:D155" si="15">C124*10</f>
        <v>600</v>
      </c>
      <c r="E124">
        <v>118.82351</v>
      </c>
      <c r="F124">
        <f t="shared" si="13"/>
        <v>-1.2951534128879838</v>
      </c>
      <c r="G124">
        <v>60</v>
      </c>
      <c r="H124">
        <f t="shared" ref="H124:H155" si="16">G124*10</f>
        <v>600</v>
      </c>
      <c r="I124">
        <v>244.71612999999999</v>
      </c>
      <c r="J124">
        <f t="shared" si="14"/>
        <v>138.86363649673879</v>
      </c>
    </row>
    <row r="125" spans="1:10" x14ac:dyDescent="0.3">
      <c r="A125" t="s">
        <v>18</v>
      </c>
      <c r="B125" t="s">
        <v>19</v>
      </c>
      <c r="C125">
        <v>80</v>
      </c>
      <c r="D125">
        <f t="shared" si="15"/>
        <v>800</v>
      </c>
      <c r="E125">
        <v>104.50964</v>
      </c>
      <c r="F125">
        <f t="shared" si="13"/>
        <v>-13.185463187593893</v>
      </c>
      <c r="G125">
        <v>80</v>
      </c>
      <c r="H125">
        <f t="shared" si="16"/>
        <v>800</v>
      </c>
      <c r="I125">
        <v>254.95254</v>
      </c>
      <c r="J125">
        <f t="shared" si="14"/>
        <v>148.85523826516979</v>
      </c>
    </row>
    <row r="126" spans="1:10" x14ac:dyDescent="0.3">
      <c r="A126" t="s">
        <v>18</v>
      </c>
      <c r="B126" t="s">
        <v>19</v>
      </c>
      <c r="C126">
        <v>100</v>
      </c>
      <c r="D126">
        <f t="shared" si="15"/>
        <v>1000</v>
      </c>
      <c r="E126">
        <v>96.006910000000005</v>
      </c>
      <c r="F126">
        <f t="shared" si="13"/>
        <v>-20.248549105705838</v>
      </c>
      <c r="G126">
        <v>100</v>
      </c>
      <c r="H126">
        <f t="shared" si="16"/>
        <v>1000</v>
      </c>
      <c r="I126">
        <v>265.69743999999997</v>
      </c>
      <c r="J126">
        <f t="shared" si="14"/>
        <v>159.34316927238945</v>
      </c>
    </row>
    <row r="127" spans="1:10" x14ac:dyDescent="0.3">
      <c r="A127" t="s">
        <v>18</v>
      </c>
      <c r="B127" t="s">
        <v>19</v>
      </c>
      <c r="C127">
        <v>120</v>
      </c>
      <c r="D127">
        <f t="shared" si="15"/>
        <v>1200</v>
      </c>
      <c r="E127">
        <v>96.006910000000005</v>
      </c>
      <c r="F127">
        <f t="shared" si="13"/>
        <v>-20.248549105705838</v>
      </c>
      <c r="G127">
        <v>120</v>
      </c>
      <c r="H127">
        <f t="shared" si="16"/>
        <v>1200</v>
      </c>
      <c r="I127">
        <v>252.11555999999999</v>
      </c>
      <c r="J127">
        <f t="shared" si="14"/>
        <v>146.08610588526281</v>
      </c>
    </row>
    <row r="128" spans="1:10" x14ac:dyDescent="0.3">
      <c r="A128" t="s">
        <v>18</v>
      </c>
      <c r="B128" t="s">
        <v>19</v>
      </c>
      <c r="C128">
        <v>140</v>
      </c>
      <c r="D128">
        <f t="shared" si="15"/>
        <v>1400</v>
      </c>
      <c r="E128">
        <v>103.22727</v>
      </c>
      <c r="F128">
        <f t="shared" si="13"/>
        <v>-14.250708054690598</v>
      </c>
      <c r="G128">
        <v>140</v>
      </c>
      <c r="H128">
        <f t="shared" si="16"/>
        <v>1400</v>
      </c>
      <c r="I128">
        <v>215.66842</v>
      </c>
      <c r="J128">
        <f t="shared" si="14"/>
        <v>110.51061521243403</v>
      </c>
    </row>
    <row r="129" spans="1:10" x14ac:dyDescent="0.3">
      <c r="A129" t="s">
        <v>18</v>
      </c>
      <c r="B129" t="s">
        <v>19</v>
      </c>
      <c r="C129">
        <v>160</v>
      </c>
      <c r="D129">
        <f t="shared" si="15"/>
        <v>1600</v>
      </c>
      <c r="E129">
        <v>102.45014</v>
      </c>
      <c r="F129">
        <f t="shared" si="13"/>
        <v>-14.896257890983456</v>
      </c>
      <c r="G129">
        <v>160</v>
      </c>
      <c r="H129">
        <f t="shared" si="16"/>
        <v>1600</v>
      </c>
      <c r="I129">
        <v>88.197419999999994</v>
      </c>
      <c r="J129">
        <f t="shared" si="14"/>
        <v>-13.911859954510565</v>
      </c>
    </row>
    <row r="130" spans="1:10" x14ac:dyDescent="0.3">
      <c r="A130" t="s">
        <v>18</v>
      </c>
      <c r="B130" t="s">
        <v>19</v>
      </c>
      <c r="C130">
        <v>180</v>
      </c>
      <c r="D130">
        <f t="shared" si="15"/>
        <v>1800</v>
      </c>
      <c r="E130">
        <v>118.82351</v>
      </c>
      <c r="F130">
        <f t="shared" si="13"/>
        <v>-1.2951534128879838</v>
      </c>
      <c r="G130">
        <v>180</v>
      </c>
      <c r="H130">
        <f t="shared" si="16"/>
        <v>1800</v>
      </c>
      <c r="I130">
        <v>44.399729999999998</v>
      </c>
      <c r="J130">
        <f t="shared" si="14"/>
        <v>-56.662109002486481</v>
      </c>
    </row>
    <row r="131" spans="1:10" x14ac:dyDescent="0.3">
      <c r="A131" t="s">
        <v>18</v>
      </c>
      <c r="B131" t="s">
        <v>19</v>
      </c>
      <c r="C131">
        <v>200</v>
      </c>
      <c r="D131">
        <f t="shared" si="15"/>
        <v>2000</v>
      </c>
      <c r="E131">
        <v>117.69719000000001</v>
      </c>
      <c r="F131">
        <f t="shared" si="13"/>
        <v>-2.2307699656055058</v>
      </c>
      <c r="G131">
        <v>200</v>
      </c>
      <c r="H131">
        <f t="shared" si="16"/>
        <v>2000</v>
      </c>
      <c r="I131">
        <v>23.082319999999999</v>
      </c>
      <c r="J131">
        <f t="shared" si="14"/>
        <v>-77.469703799331072</v>
      </c>
    </row>
    <row r="132" spans="1:10" x14ac:dyDescent="0.3">
      <c r="A132" t="s">
        <v>18</v>
      </c>
      <c r="B132" t="s">
        <v>19</v>
      </c>
      <c r="C132">
        <v>220</v>
      </c>
      <c r="D132">
        <f t="shared" si="15"/>
        <v>2200</v>
      </c>
      <c r="E132">
        <v>118.82351</v>
      </c>
      <c r="F132">
        <f t="shared" si="13"/>
        <v>-1.2951534128879838</v>
      </c>
      <c r="G132">
        <v>220</v>
      </c>
      <c r="H132">
        <f t="shared" si="16"/>
        <v>2200</v>
      </c>
      <c r="I132">
        <v>52.63579</v>
      </c>
      <c r="J132">
        <f t="shared" si="14"/>
        <v>-48.623017987091089</v>
      </c>
    </row>
    <row r="133" spans="1:10" x14ac:dyDescent="0.3">
      <c r="A133" t="s">
        <v>18</v>
      </c>
      <c r="B133" t="s">
        <v>19</v>
      </c>
      <c r="C133">
        <v>240</v>
      </c>
      <c r="D133">
        <f t="shared" si="15"/>
        <v>2400</v>
      </c>
      <c r="E133">
        <v>103.22727</v>
      </c>
      <c r="F133">
        <f t="shared" si="13"/>
        <v>-14.250708054690598</v>
      </c>
      <c r="G133">
        <v>240</v>
      </c>
      <c r="H133">
        <f t="shared" si="16"/>
        <v>2400</v>
      </c>
      <c r="I133">
        <v>52.63579</v>
      </c>
      <c r="J133">
        <f t="shared" si="14"/>
        <v>-48.623017987091089</v>
      </c>
    </row>
    <row r="134" spans="1:10" x14ac:dyDescent="0.3">
      <c r="A134" t="s">
        <v>18</v>
      </c>
      <c r="B134" t="s">
        <v>19</v>
      </c>
      <c r="C134">
        <v>260</v>
      </c>
      <c r="D134">
        <f t="shared" si="15"/>
        <v>2600</v>
      </c>
      <c r="E134">
        <v>90.28698</v>
      </c>
      <c r="F134">
        <f t="shared" si="13"/>
        <v>-25.000006230133664</v>
      </c>
      <c r="G134">
        <v>260</v>
      </c>
      <c r="H134">
        <f t="shared" si="16"/>
        <v>2600</v>
      </c>
      <c r="I134">
        <v>48.96499</v>
      </c>
      <c r="J134">
        <f t="shared" si="14"/>
        <v>-52.206029196250981</v>
      </c>
    </row>
    <row r="135" spans="1:10" x14ac:dyDescent="0.3">
      <c r="A135" t="s">
        <v>18</v>
      </c>
      <c r="B135" t="s">
        <v>19</v>
      </c>
      <c r="C135">
        <v>280</v>
      </c>
      <c r="D135">
        <f t="shared" si="15"/>
        <v>2800</v>
      </c>
      <c r="E135">
        <v>110.458</v>
      </c>
      <c r="F135">
        <f t="shared" si="13"/>
        <v>-8.2442528055330264</v>
      </c>
      <c r="G135">
        <v>280</v>
      </c>
      <c r="H135">
        <f t="shared" si="16"/>
        <v>2800</v>
      </c>
      <c r="I135">
        <v>42.561689999999999</v>
      </c>
      <c r="J135">
        <f t="shared" si="14"/>
        <v>-58.456191470309363</v>
      </c>
    </row>
    <row r="136" spans="1:10" x14ac:dyDescent="0.3">
      <c r="A136" t="s">
        <v>18</v>
      </c>
      <c r="B136" t="s">
        <v>19</v>
      </c>
      <c r="C136">
        <v>300</v>
      </c>
      <c r="D136">
        <f t="shared" si="15"/>
        <v>3000</v>
      </c>
      <c r="E136">
        <v>95.170839999999998</v>
      </c>
      <c r="F136">
        <f t="shared" si="13"/>
        <v>-20.943059485731542</v>
      </c>
      <c r="G136">
        <v>300</v>
      </c>
      <c r="H136">
        <f t="shared" si="16"/>
        <v>3000</v>
      </c>
      <c r="I136">
        <v>78.615539999999996</v>
      </c>
      <c r="J136">
        <f t="shared" si="14"/>
        <v>-23.264585094759273</v>
      </c>
    </row>
    <row r="137" spans="1:10" x14ac:dyDescent="0.3">
      <c r="A137" t="s">
        <v>18</v>
      </c>
      <c r="B137" t="s">
        <v>20</v>
      </c>
      <c r="C137">
        <v>1</v>
      </c>
      <c r="D137">
        <f t="shared" si="15"/>
        <v>10</v>
      </c>
      <c r="E137">
        <v>59.411749999999998</v>
      </c>
      <c r="F137">
        <f>(E137/E$137-1)*100</f>
        <v>0</v>
      </c>
      <c r="G137">
        <v>1</v>
      </c>
      <c r="H137">
        <f t="shared" si="16"/>
        <v>10</v>
      </c>
      <c r="I137">
        <v>90.28698</v>
      </c>
      <c r="J137">
        <f>(I137/I$137-1)*100</f>
        <v>0</v>
      </c>
    </row>
    <row r="138" spans="1:10" x14ac:dyDescent="0.3">
      <c r="A138" t="s">
        <v>18</v>
      </c>
      <c r="B138" t="s">
        <v>20</v>
      </c>
      <c r="C138">
        <v>10</v>
      </c>
      <c r="D138">
        <f t="shared" si="15"/>
        <v>100</v>
      </c>
      <c r="E138">
        <v>55.228999999999999</v>
      </c>
      <c r="F138">
        <f t="shared" ref="F138:F150" si="17">(E138/E$137-1)*100</f>
        <v>-7.0402740198698073</v>
      </c>
      <c r="G138">
        <v>10</v>
      </c>
      <c r="H138">
        <f t="shared" si="16"/>
        <v>100</v>
      </c>
      <c r="I138">
        <v>70.86309</v>
      </c>
      <c r="J138">
        <f t="shared" ref="J138:J155" si="18">(I138/I$137-1)*100</f>
        <v>-21.513500617697034</v>
      </c>
    </row>
    <row r="139" spans="1:10" x14ac:dyDescent="0.3">
      <c r="A139" t="s">
        <v>18</v>
      </c>
      <c r="B139" t="s">
        <v>20</v>
      </c>
      <c r="C139">
        <v>20</v>
      </c>
      <c r="D139">
        <f t="shared" si="15"/>
        <v>200</v>
      </c>
      <c r="E139">
        <v>54.866050000000001</v>
      </c>
      <c r="F139">
        <f t="shared" si="17"/>
        <v>-7.6511801116782348</v>
      </c>
      <c r="G139">
        <v>20</v>
      </c>
      <c r="H139">
        <f t="shared" si="16"/>
        <v>200</v>
      </c>
      <c r="I139">
        <v>73.809299999999993</v>
      </c>
      <c r="J139">
        <f t="shared" si="18"/>
        <v>-18.250339085436252</v>
      </c>
    </row>
    <row r="140" spans="1:10" x14ac:dyDescent="0.3">
      <c r="A140" t="s">
        <v>18</v>
      </c>
      <c r="B140" t="s">
        <v>20</v>
      </c>
      <c r="C140">
        <v>30</v>
      </c>
      <c r="D140">
        <f t="shared" si="15"/>
        <v>300</v>
      </c>
      <c r="E140">
        <v>55.828679999999999</v>
      </c>
      <c r="F140">
        <f t="shared" si="17"/>
        <v>-6.0309113937899506</v>
      </c>
      <c r="G140">
        <v>30</v>
      </c>
      <c r="H140">
        <f t="shared" si="16"/>
        <v>300</v>
      </c>
      <c r="I140">
        <v>70.86309</v>
      </c>
      <c r="J140">
        <f t="shared" si="18"/>
        <v>-21.513500617697034</v>
      </c>
    </row>
    <row r="141" spans="1:10" x14ac:dyDescent="0.3">
      <c r="A141" t="s">
        <v>18</v>
      </c>
      <c r="B141" t="s">
        <v>20</v>
      </c>
      <c r="C141">
        <v>40</v>
      </c>
      <c r="D141">
        <f t="shared" si="15"/>
        <v>400</v>
      </c>
      <c r="E141">
        <v>54.744529999999997</v>
      </c>
      <c r="F141">
        <f t="shared" si="17"/>
        <v>-7.8557187761680192</v>
      </c>
      <c r="G141">
        <v>40</v>
      </c>
      <c r="H141">
        <f t="shared" si="16"/>
        <v>400</v>
      </c>
      <c r="I141">
        <v>78.020290000000003</v>
      </c>
      <c r="J141">
        <f t="shared" si="18"/>
        <v>-13.586333267543116</v>
      </c>
    </row>
    <row r="142" spans="1:10" x14ac:dyDescent="0.3">
      <c r="A142" t="s">
        <v>18</v>
      </c>
      <c r="B142" t="s">
        <v>20</v>
      </c>
      <c r="C142">
        <v>50</v>
      </c>
      <c r="D142">
        <f t="shared" si="15"/>
        <v>500</v>
      </c>
      <c r="E142">
        <v>54.866050000000001</v>
      </c>
      <c r="F142">
        <f t="shared" si="17"/>
        <v>-7.6511801116782348</v>
      </c>
      <c r="G142">
        <v>50</v>
      </c>
      <c r="H142">
        <f t="shared" si="16"/>
        <v>500</v>
      </c>
      <c r="I142">
        <v>63.002470000000002</v>
      </c>
      <c r="J142">
        <f t="shared" si="18"/>
        <v>-30.219761476128671</v>
      </c>
    </row>
    <row r="143" spans="1:10" x14ac:dyDescent="0.3">
      <c r="A143" t="s">
        <v>18</v>
      </c>
      <c r="B143" t="s">
        <v>20</v>
      </c>
      <c r="C143">
        <v>60</v>
      </c>
      <c r="D143">
        <f t="shared" si="15"/>
        <v>600</v>
      </c>
      <c r="E143">
        <v>51.225070000000002</v>
      </c>
      <c r="F143">
        <f t="shared" si="17"/>
        <v>-13.779563806822715</v>
      </c>
      <c r="G143">
        <v>60</v>
      </c>
      <c r="H143">
        <f t="shared" si="16"/>
        <v>600</v>
      </c>
      <c r="I143">
        <v>76.989140000000006</v>
      </c>
      <c r="J143">
        <f t="shared" si="18"/>
        <v>-14.728413775718263</v>
      </c>
    </row>
    <row r="144" spans="1:10" x14ac:dyDescent="0.3">
      <c r="A144" t="s">
        <v>18</v>
      </c>
      <c r="B144" t="s">
        <v>20</v>
      </c>
      <c r="C144">
        <v>80</v>
      </c>
      <c r="D144">
        <f t="shared" si="15"/>
        <v>800</v>
      </c>
      <c r="E144">
        <v>51.225070000000002</v>
      </c>
      <c r="F144">
        <f t="shared" si="17"/>
        <v>-13.779563806822715</v>
      </c>
      <c r="G144">
        <v>80</v>
      </c>
      <c r="H144">
        <f t="shared" si="16"/>
        <v>800</v>
      </c>
      <c r="I144">
        <v>73.356759999999994</v>
      </c>
      <c r="J144">
        <f t="shared" si="18"/>
        <v>-18.751563071441758</v>
      </c>
    </row>
    <row r="145" spans="1:10" x14ac:dyDescent="0.3">
      <c r="A145" t="s">
        <v>18</v>
      </c>
      <c r="B145" t="s">
        <v>20</v>
      </c>
      <c r="C145">
        <v>100</v>
      </c>
      <c r="D145">
        <f t="shared" si="15"/>
        <v>1000</v>
      </c>
      <c r="E145">
        <v>47.445259999999998</v>
      </c>
      <c r="F145">
        <f t="shared" si="17"/>
        <v>-20.141621817233123</v>
      </c>
      <c r="G145">
        <v>100</v>
      </c>
      <c r="H145">
        <f t="shared" si="16"/>
        <v>1000</v>
      </c>
      <c r="I145">
        <v>122.35805999999999</v>
      </c>
      <c r="J145">
        <f t="shared" si="18"/>
        <v>35.52126785058045</v>
      </c>
    </row>
    <row r="146" spans="1:10" x14ac:dyDescent="0.3">
      <c r="A146" t="s">
        <v>18</v>
      </c>
      <c r="B146" t="s">
        <v>20</v>
      </c>
      <c r="C146">
        <v>120</v>
      </c>
      <c r="D146">
        <f t="shared" si="15"/>
        <v>1200</v>
      </c>
      <c r="E146">
        <v>54.744529999999997</v>
      </c>
      <c r="F146">
        <f t="shared" si="17"/>
        <v>-7.8557187761680192</v>
      </c>
      <c r="G146">
        <v>120</v>
      </c>
      <c r="H146">
        <f t="shared" si="16"/>
        <v>1200</v>
      </c>
      <c r="I146">
        <v>166.76875000000001</v>
      </c>
      <c r="J146">
        <f t="shared" si="18"/>
        <v>84.709633659249661</v>
      </c>
    </row>
    <row r="147" spans="1:10" x14ac:dyDescent="0.3">
      <c r="A147" t="s">
        <v>18</v>
      </c>
      <c r="B147" t="s">
        <v>20</v>
      </c>
      <c r="C147">
        <v>140</v>
      </c>
      <c r="D147">
        <f t="shared" si="15"/>
        <v>1400</v>
      </c>
      <c r="E147">
        <v>58.394159999999999</v>
      </c>
      <c r="F147">
        <f t="shared" si="17"/>
        <v>-1.7127756714791276</v>
      </c>
      <c r="G147">
        <v>140</v>
      </c>
      <c r="H147">
        <f t="shared" si="16"/>
        <v>1400</v>
      </c>
      <c r="I147">
        <v>158.32855000000001</v>
      </c>
      <c r="J147">
        <f t="shared" si="18"/>
        <v>75.361441926621112</v>
      </c>
    </row>
    <row r="148" spans="1:10" x14ac:dyDescent="0.3">
      <c r="A148" t="s">
        <v>18</v>
      </c>
      <c r="B148" t="s">
        <v>20</v>
      </c>
      <c r="C148">
        <v>160</v>
      </c>
      <c r="D148">
        <f t="shared" si="15"/>
        <v>1600</v>
      </c>
      <c r="E148">
        <v>54.744529999999997</v>
      </c>
      <c r="F148">
        <f t="shared" si="17"/>
        <v>-7.8557187761680192</v>
      </c>
      <c r="G148">
        <v>160</v>
      </c>
      <c r="H148">
        <f t="shared" si="16"/>
        <v>1600</v>
      </c>
      <c r="I148">
        <v>173.07892000000001</v>
      </c>
      <c r="J148">
        <f t="shared" si="18"/>
        <v>91.698648022117936</v>
      </c>
    </row>
    <row r="149" spans="1:10" x14ac:dyDescent="0.3">
      <c r="A149" t="s">
        <v>18</v>
      </c>
      <c r="B149" t="s">
        <v>20</v>
      </c>
      <c r="C149">
        <v>180</v>
      </c>
      <c r="D149">
        <f t="shared" si="15"/>
        <v>1800</v>
      </c>
      <c r="E149">
        <v>54.744529999999997</v>
      </c>
      <c r="F149">
        <f t="shared" si="17"/>
        <v>-7.8557187761680192</v>
      </c>
      <c r="G149">
        <v>180</v>
      </c>
      <c r="H149">
        <f t="shared" si="16"/>
        <v>1800</v>
      </c>
      <c r="I149">
        <v>183.06476000000001</v>
      </c>
      <c r="J149">
        <f t="shared" si="18"/>
        <v>102.75875879334984</v>
      </c>
    </row>
    <row r="150" spans="1:10" x14ac:dyDescent="0.3">
      <c r="A150" t="s">
        <v>18</v>
      </c>
      <c r="B150" t="s">
        <v>20</v>
      </c>
      <c r="C150">
        <v>200</v>
      </c>
      <c r="D150">
        <f t="shared" si="15"/>
        <v>2000</v>
      </c>
      <c r="E150">
        <v>54.866050000000001</v>
      </c>
      <c r="F150">
        <f t="shared" si="17"/>
        <v>-7.6511801116782348</v>
      </c>
      <c r="G150">
        <v>200</v>
      </c>
      <c r="H150">
        <f t="shared" si="16"/>
        <v>2000</v>
      </c>
      <c r="I150">
        <v>134.19544999999999</v>
      </c>
      <c r="J150">
        <f t="shared" si="18"/>
        <v>48.632117277596379</v>
      </c>
    </row>
    <row r="151" spans="1:10" x14ac:dyDescent="0.3">
      <c r="A151" t="s">
        <v>18</v>
      </c>
      <c r="B151" t="s">
        <v>20</v>
      </c>
      <c r="C151">
        <v>220</v>
      </c>
      <c r="D151">
        <f t="shared" si="15"/>
        <v>2200</v>
      </c>
      <c r="G151">
        <v>220</v>
      </c>
      <c r="H151">
        <f t="shared" si="16"/>
        <v>2200</v>
      </c>
      <c r="I151">
        <v>64.671700000000001</v>
      </c>
      <c r="J151">
        <f t="shared" si="18"/>
        <v>-28.370956698296922</v>
      </c>
    </row>
    <row r="152" spans="1:10" x14ac:dyDescent="0.3">
      <c r="A152" t="s">
        <v>18</v>
      </c>
      <c r="B152" t="s">
        <v>20</v>
      </c>
      <c r="C152">
        <v>240</v>
      </c>
      <c r="D152">
        <f t="shared" si="15"/>
        <v>2400</v>
      </c>
      <c r="G152">
        <v>240</v>
      </c>
      <c r="H152">
        <f t="shared" si="16"/>
        <v>2400</v>
      </c>
      <c r="I152">
        <v>49.6404</v>
      </c>
      <c r="J152">
        <f t="shared" si="18"/>
        <v>-45.019315077323441</v>
      </c>
    </row>
    <row r="153" spans="1:10" x14ac:dyDescent="0.3">
      <c r="A153" t="s">
        <v>18</v>
      </c>
      <c r="B153" t="s">
        <v>20</v>
      </c>
      <c r="C153">
        <v>260</v>
      </c>
      <c r="D153">
        <f t="shared" si="15"/>
        <v>2600</v>
      </c>
      <c r="G153">
        <v>260</v>
      </c>
      <c r="H153">
        <f t="shared" si="16"/>
        <v>2600</v>
      </c>
      <c r="I153">
        <v>54.25573</v>
      </c>
      <c r="J153">
        <f t="shared" si="18"/>
        <v>-39.907470600965944</v>
      </c>
    </row>
    <row r="154" spans="1:10" x14ac:dyDescent="0.3">
      <c r="A154" t="s">
        <v>18</v>
      </c>
      <c r="B154" t="s">
        <v>20</v>
      </c>
      <c r="C154">
        <v>280</v>
      </c>
      <c r="D154">
        <f t="shared" si="15"/>
        <v>2800</v>
      </c>
      <c r="G154">
        <v>280</v>
      </c>
      <c r="H154">
        <f t="shared" si="16"/>
        <v>2800</v>
      </c>
      <c r="I154">
        <v>48.6922</v>
      </c>
      <c r="J154">
        <f t="shared" si="18"/>
        <v>-46.069521873475004</v>
      </c>
    </row>
    <row r="155" spans="1:10" x14ac:dyDescent="0.3">
      <c r="A155" t="s">
        <v>18</v>
      </c>
      <c r="B155" t="s">
        <v>20</v>
      </c>
      <c r="C155">
        <v>300</v>
      </c>
      <c r="D155">
        <f t="shared" si="15"/>
        <v>3000</v>
      </c>
      <c r="G155">
        <v>300</v>
      </c>
      <c r="H155">
        <f t="shared" si="16"/>
        <v>3000</v>
      </c>
      <c r="I155">
        <v>51.225070000000002</v>
      </c>
      <c r="J155">
        <f t="shared" si="18"/>
        <v>-43.264167214364676</v>
      </c>
    </row>
  </sheetData>
  <mergeCells count="4">
    <mergeCell ref="E7:F7"/>
    <mergeCell ref="I7:J7"/>
    <mergeCell ref="C5:F5"/>
    <mergeCell ref="G5:J5"/>
  </mergeCells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59"/>
  <sheetViews>
    <sheetView topLeftCell="C1" workbookViewId="0">
      <selection activeCell="I19" sqref="I19"/>
    </sheetView>
  </sheetViews>
  <sheetFormatPr defaultColWidth="10.8203125" defaultRowHeight="12.4" x14ac:dyDescent="0.3"/>
  <sheetData>
    <row r="1" spans="1:47" x14ac:dyDescent="0.3">
      <c r="A1" s="10" t="s">
        <v>209</v>
      </c>
      <c r="G1" s="6"/>
      <c r="I1" s="6"/>
    </row>
    <row r="2" spans="1:47" x14ac:dyDescent="0.3">
      <c r="A2" s="4" t="s">
        <v>196</v>
      </c>
      <c r="G2" s="6"/>
      <c r="I2" s="6"/>
    </row>
    <row r="3" spans="1:47" x14ac:dyDescent="0.3">
      <c r="A3" s="10" t="s">
        <v>197</v>
      </c>
      <c r="G3" s="6"/>
      <c r="I3" s="6"/>
    </row>
    <row r="4" spans="1:47" x14ac:dyDescent="0.3">
      <c r="A4" s="10" t="s">
        <v>211</v>
      </c>
      <c r="G4" s="6"/>
      <c r="I4" s="6"/>
    </row>
    <row r="5" spans="1:47" x14ac:dyDescent="0.3">
      <c r="A5" s="10" t="s">
        <v>212</v>
      </c>
      <c r="L5" t="s">
        <v>22</v>
      </c>
      <c r="AB5" t="s">
        <v>26</v>
      </c>
      <c r="AO5" t="s">
        <v>27</v>
      </c>
    </row>
    <row r="6" spans="1:47" x14ac:dyDescent="0.3">
      <c r="B6" t="s">
        <v>21</v>
      </c>
      <c r="L6" t="str">
        <f>'Gd3+ Raw Data'!B8</f>
        <v>M</v>
      </c>
      <c r="N6" t="str">
        <f>'Gd3+ Raw Data'!B119</f>
        <v>O</v>
      </c>
      <c r="P6" t="str">
        <f>'Gd3+ Raw Data'!B137</f>
        <v>Q</v>
      </c>
      <c r="R6" t="s">
        <v>23</v>
      </c>
      <c r="T6" t="s">
        <v>24</v>
      </c>
      <c r="V6" t="s">
        <v>25</v>
      </c>
      <c r="AB6" t="str">
        <f>'Gd3+ Raw Data'!B27</f>
        <v>D</v>
      </c>
      <c r="AD6" t="str">
        <f>'Gd3+ Raw Data'!B43</f>
        <v>I</v>
      </c>
      <c r="AF6">
        <f>'Gd3+ Raw Data'!R137</f>
        <v>0</v>
      </c>
      <c r="AH6" t="s">
        <v>23</v>
      </c>
      <c r="AJ6" t="s">
        <v>24</v>
      </c>
      <c r="AL6" t="s">
        <v>25</v>
      </c>
      <c r="AP6" t="s">
        <v>23</v>
      </c>
      <c r="AR6" t="s">
        <v>24</v>
      </c>
      <c r="AT6" t="s">
        <v>25</v>
      </c>
    </row>
    <row r="7" spans="1:47" x14ac:dyDescent="0.3">
      <c r="B7" t="str">
        <f>'Gd3+ Raw Data'!B62</f>
        <v>P</v>
      </c>
      <c r="C7" t="str">
        <f>'Gd3+ Raw Data'!B81</f>
        <v>L</v>
      </c>
      <c r="D7" t="str">
        <f>'Gd3+ Raw Data'!B100</f>
        <v>C</v>
      </c>
      <c r="E7" t="s">
        <v>28</v>
      </c>
      <c r="F7" t="s">
        <v>24</v>
      </c>
      <c r="G7" t="s">
        <v>29</v>
      </c>
      <c r="L7" t="s">
        <v>0</v>
      </c>
      <c r="M7" t="s">
        <v>9</v>
      </c>
      <c r="N7" t="s">
        <v>0</v>
      </c>
      <c r="O7" t="s">
        <v>9</v>
      </c>
      <c r="P7" t="s">
        <v>0</v>
      </c>
      <c r="Q7" t="s">
        <v>9</v>
      </c>
      <c r="R7" t="s">
        <v>0</v>
      </c>
      <c r="S7" t="s">
        <v>9</v>
      </c>
      <c r="T7" t="s">
        <v>0</v>
      </c>
      <c r="U7" t="s">
        <v>9</v>
      </c>
      <c r="V7" t="s">
        <v>0</v>
      </c>
      <c r="W7" t="s">
        <v>9</v>
      </c>
      <c r="AB7" t="s">
        <v>0</v>
      </c>
      <c r="AC7" t="s">
        <v>9</v>
      </c>
      <c r="AD7" t="s">
        <v>0</v>
      </c>
      <c r="AE7" t="s">
        <v>9</v>
      </c>
      <c r="AF7" t="s">
        <v>0</v>
      </c>
      <c r="AG7" t="s">
        <v>9</v>
      </c>
      <c r="AH7" t="s">
        <v>0</v>
      </c>
      <c r="AI7" t="s">
        <v>9</v>
      </c>
      <c r="AJ7" t="s">
        <v>0</v>
      </c>
      <c r="AK7" t="s">
        <v>9</v>
      </c>
      <c r="AL7" t="s">
        <v>0</v>
      </c>
      <c r="AM7" t="s">
        <v>9</v>
      </c>
      <c r="AP7" t="s">
        <v>0</v>
      </c>
      <c r="AQ7" t="s">
        <v>9</v>
      </c>
      <c r="AR7" t="s">
        <v>0</v>
      </c>
      <c r="AS7" t="s">
        <v>9</v>
      </c>
      <c r="AT7" t="s">
        <v>0</v>
      </c>
      <c r="AU7" t="s">
        <v>9</v>
      </c>
    </row>
    <row r="8" spans="1:47" x14ac:dyDescent="0.3">
      <c r="AA8">
        <v>10</v>
      </c>
      <c r="AB8">
        <f>'Gd3+ Raw Data'!F27</f>
        <v>0</v>
      </c>
      <c r="AC8">
        <f>'Gd3+ Raw Data'!J27</f>
        <v>0</v>
      </c>
      <c r="AD8">
        <f>'Gd3+ Raw Data'!F43</f>
        <v>0</v>
      </c>
      <c r="AE8">
        <f>'Gd3+ Raw Data'!J43</f>
        <v>0</v>
      </c>
      <c r="AF8">
        <f>'Gd3+ Raw Data'!F119</f>
        <v>0</v>
      </c>
      <c r="AG8">
        <f>'Gd3+ Raw Data'!J119</f>
        <v>0</v>
      </c>
      <c r="AH8">
        <f>AVERAGE(AB8,AD8)</f>
        <v>0</v>
      </c>
      <c r="AI8" t="e">
        <f>AVERAGE(AC8,#REF!)</f>
        <v>#REF!</v>
      </c>
      <c r="AJ8">
        <f>STDEV(AB8,AD8)</f>
        <v>0</v>
      </c>
      <c r="AK8" t="e">
        <f>STDEV(AC8,#REF!)</f>
        <v>#REF!</v>
      </c>
      <c r="AL8">
        <f>AJ8/SQRT(2)</f>
        <v>0</v>
      </c>
      <c r="AM8" t="e">
        <f>AK8/SQRT(2)</f>
        <v>#REF!</v>
      </c>
      <c r="AO8">
        <v>10</v>
      </c>
      <c r="AP8">
        <f>AVERAGE(L9,N9,P9,AB8,AD8)</f>
        <v>0</v>
      </c>
      <c r="AQ8" t="e">
        <f>AVERAGE(#REF!,O9,Q9,AC8,#REF!)</f>
        <v>#REF!</v>
      </c>
      <c r="AR8">
        <f>STDEV(L9,N9,P9,AB8,AD8)</f>
        <v>0</v>
      </c>
      <c r="AS8" t="e">
        <f>STDEV(#REF!,O9,Q9,AC8,#REF!)</f>
        <v>#REF!</v>
      </c>
      <c r="AT8">
        <f>AR8/SQRT(5)</f>
        <v>0</v>
      </c>
      <c r="AU8" t="e">
        <f>AS8/SQRT(5)</f>
        <v>#REF!</v>
      </c>
    </row>
    <row r="9" spans="1:47" x14ac:dyDescent="0.3">
      <c r="A9">
        <v>10</v>
      </c>
      <c r="B9">
        <f>'Gd3+ Raw Data'!F62</f>
        <v>0</v>
      </c>
      <c r="C9">
        <f>'Gd3+ Raw Data'!F82</f>
        <v>-5.9709415002337396</v>
      </c>
      <c r="D9">
        <f>'Gd3+ Raw Data'!F100</f>
        <v>0</v>
      </c>
      <c r="E9">
        <f>AVERAGE(B9:D9)</f>
        <v>-1.9903138334112465</v>
      </c>
      <c r="F9" t="e">
        <f t="shared" ref="F9:F27" si="0">STDEV(B8:D8)</f>
        <v>#DIV/0!</v>
      </c>
      <c r="G9" t="e">
        <f>F9/SQRT(3)</f>
        <v>#DIV/0!</v>
      </c>
      <c r="K9">
        <v>10</v>
      </c>
      <c r="L9">
        <f>'Gd3+ Raw Data'!F8</f>
        <v>0</v>
      </c>
      <c r="M9">
        <f>'Gd3+ Raw Data'!J8</f>
        <v>0</v>
      </c>
      <c r="N9">
        <f>'Gd3+ Raw Data'!F119</f>
        <v>0</v>
      </c>
      <c r="O9">
        <f>'Gd3+ Raw Data'!J119</f>
        <v>0</v>
      </c>
      <c r="P9">
        <f>'Gd3+ Raw Data'!F137</f>
        <v>0</v>
      </c>
      <c r="Q9">
        <f>'Gd3+ Raw Data'!J141</f>
        <v>-13.586333267543116</v>
      </c>
      <c r="R9">
        <f>AVERAGE(L9,N9,P9)</f>
        <v>0</v>
      </c>
      <c r="S9">
        <f>AVERAGE(M9,O9,Q9)</f>
        <v>-4.5287777558477051</v>
      </c>
      <c r="T9">
        <f>STDEV(L9,N9,P9)</f>
        <v>0</v>
      </c>
      <c r="U9">
        <f>STDEV(M9,O9,Q9)</f>
        <v>7.844073169315986</v>
      </c>
      <c r="V9">
        <f>T9/SQRT(3)</f>
        <v>0</v>
      </c>
      <c r="W9">
        <f t="shared" ref="W9:W23" si="1">U9/SQRT(3)</f>
        <v>4.528777755847706</v>
      </c>
      <c r="AA9">
        <v>100</v>
      </c>
      <c r="AB9">
        <f>'Gd3+ Raw Data'!F28</f>
        <v>-12.670397232428209</v>
      </c>
      <c r="AC9">
        <f>'Gd3+ Raw Data'!J28</f>
        <v>-4.683824521634838</v>
      </c>
      <c r="AD9">
        <f>'Gd3+ Raw Data'!F44</f>
        <v>-2.5810810155948216</v>
      </c>
      <c r="AE9">
        <f>'Gd3+ Raw Data'!J44</f>
        <v>34.164081815336857</v>
      </c>
      <c r="AF9">
        <f>'Gd3+ Raw Data'!F120</f>
        <v>4.6703490910027456</v>
      </c>
      <c r="AG9">
        <f>'Gd3+ Raw Data'!J120</f>
        <v>-13.324227765818586</v>
      </c>
      <c r="AH9">
        <f t="shared" ref="AH9:AH26" si="2">AVERAGE(AB9,AD9)</f>
        <v>-7.6257391240115151</v>
      </c>
      <c r="AI9">
        <f t="shared" ref="AI9:AI26" si="3">AVERAGE(AC9,AE8)</f>
        <v>-2.341912260817419</v>
      </c>
      <c r="AJ9">
        <f t="shared" ref="AJ9:AJ26" si="4">STDEV(AB9,AD9)</f>
        <v>7.1342239144582917</v>
      </c>
      <c r="AK9">
        <f t="shared" ref="AK9:AK26" si="5">STDEV(AC9,AE8)</f>
        <v>3.3119640811358311</v>
      </c>
      <c r="AL9">
        <f t="shared" ref="AL9:AL26" si="6">AJ9/SQRT(2)</f>
        <v>5.0446581084166935</v>
      </c>
      <c r="AM9">
        <f t="shared" ref="AM9:AM26" si="7">AK9/SQRT(2)</f>
        <v>2.341912260817419</v>
      </c>
      <c r="AO9">
        <v>100</v>
      </c>
      <c r="AP9">
        <f>AVERAGE(L10,N10,P10,AB9,AD9)</f>
        <v>-2.7127215546875449</v>
      </c>
      <c r="AQ9">
        <f t="shared" ref="AQ9:AQ22" si="8">AVERAGE(M9,O10,Q10,AC9,AE8)</f>
        <v>-9.6455627527164189</v>
      </c>
      <c r="AR9">
        <f>STDEV(L10,N10,P10,AB9,AD9)</f>
        <v>7.3866429538935252</v>
      </c>
      <c r="AS9">
        <f t="shared" ref="AS9:AS22" si="9">STDEV(M9,O10,Q10,AC9,AE8)</f>
        <v>12.723235018029392</v>
      </c>
      <c r="AT9">
        <f t="shared" ref="AT9:AT26" si="10">AR9/SQRT(5)</f>
        <v>3.3034071540851531</v>
      </c>
      <c r="AU9">
        <f t="shared" ref="AU9:AU26" si="11">AS9/SQRT(5)</f>
        <v>5.6900036788038966</v>
      </c>
    </row>
    <row r="10" spans="1:47" x14ac:dyDescent="0.3">
      <c r="A10">
        <v>100</v>
      </c>
      <c r="B10">
        <f>'Gd3+ Raw Data'!F63</f>
        <v>0</v>
      </c>
      <c r="C10">
        <f>'Gd3+ Raw Data'!F83</f>
        <v>-5.4858338489841563</v>
      </c>
      <c r="D10">
        <f>'Gd3+ Raw Data'!F101</f>
        <v>-16.954517820255475</v>
      </c>
      <c r="E10">
        <f t="shared" ref="E10:E27" si="12">AVERAGE(B10:D10)</f>
        <v>-7.4801172230798771</v>
      </c>
      <c r="F10">
        <f t="shared" si="0"/>
        <v>3.4473246824754575</v>
      </c>
      <c r="G10">
        <f t="shared" ref="G10:G27" si="13">F10/SQRT(3)</f>
        <v>1.9903138334112467</v>
      </c>
      <c r="K10">
        <v>100</v>
      </c>
      <c r="L10">
        <f>'Gd3+ Raw Data'!F9</f>
        <v>4.0577954034523689</v>
      </c>
      <c r="M10">
        <f>'Gd3+ Raw Data'!J9</f>
        <v>1.6929890232643796</v>
      </c>
      <c r="N10">
        <f>'Gd3+ Raw Data'!F120</f>
        <v>4.6703490910027456</v>
      </c>
      <c r="O10">
        <f>'Gd3+ Raw Data'!J120</f>
        <v>-13.324227765818586</v>
      </c>
      <c r="P10">
        <f>'Gd3+ Raw Data'!F138</f>
        <v>-7.0402740198698073</v>
      </c>
      <c r="Q10">
        <f>'Gd3+ Raw Data'!J142</f>
        <v>-30.219761476128671</v>
      </c>
      <c r="R10">
        <f t="shared" ref="R10:R27" si="14">AVERAGE(L10,N10,P10)</f>
        <v>0.56262349152843605</v>
      </c>
      <c r="S10">
        <f t="shared" ref="S10:S27" si="15">AVERAGE(M10,O10,Q10)</f>
        <v>-13.950333406227626</v>
      </c>
      <c r="T10">
        <f t="shared" ref="T10:T22" si="16">STDEV(L10,N10,P10)</f>
        <v>6.5914219582463449</v>
      </c>
      <c r="U10">
        <f t="shared" ref="U10:U27" si="17">STDEV(M10,O10,Q10)</f>
        <v>15.965585404670943</v>
      </c>
      <c r="V10">
        <f t="shared" ref="V10:V27" si="18">T10/SQRT(3)</f>
        <v>3.8055592419359376</v>
      </c>
      <c r="W10">
        <f t="shared" si="1"/>
        <v>9.2177350311567299</v>
      </c>
      <c r="AA10">
        <v>200</v>
      </c>
      <c r="AB10">
        <f>'Gd3+ Raw Data'!F29</f>
        <v>0</v>
      </c>
      <c r="AC10">
        <f>'Gd3+ Raw Data'!J29</f>
        <v>-12.266537547802415</v>
      </c>
      <c r="AD10">
        <f>'Gd3+ Raw Data'!F45</f>
        <v>-3.8976136173902054</v>
      </c>
      <c r="AE10">
        <f>'Gd3+ Raw Data'!J45</f>
        <v>41.004806530676305</v>
      </c>
      <c r="AF10">
        <f>'Gd3+ Raw Data'!F121</f>
        <v>-1.2951534128879838</v>
      </c>
      <c r="AG10">
        <f>'Gd3+ Raw Data'!J121</f>
        <v>-20.343378740136419</v>
      </c>
      <c r="AH10">
        <f t="shared" si="2"/>
        <v>-1.9488068086951027</v>
      </c>
      <c r="AI10">
        <f t="shared" si="3"/>
        <v>10.948772133767221</v>
      </c>
      <c r="AJ10">
        <f t="shared" si="4"/>
        <v>2.7560290193016437</v>
      </c>
      <c r="AK10">
        <f t="shared" si="5"/>
        <v>32.831405806367201</v>
      </c>
      <c r="AL10">
        <f t="shared" si="6"/>
        <v>1.9488068086951025</v>
      </c>
      <c r="AM10">
        <f t="shared" si="7"/>
        <v>23.215309681569636</v>
      </c>
      <c r="AO10">
        <v>200</v>
      </c>
      <c r="AP10">
        <f>AVERAGE(L11,N11,P11,AB10,AD10)</f>
        <v>-3.282149056325474</v>
      </c>
      <c r="AQ10">
        <f t="shared" si="8"/>
        <v>-2.2962518450111729</v>
      </c>
      <c r="AR10">
        <f>STDEV(L11,N11,P11,AB10,AD10)</f>
        <v>2.9269825846847231</v>
      </c>
      <c r="AS10">
        <f t="shared" si="9"/>
        <v>21.937034950993187</v>
      </c>
      <c r="AT10">
        <f t="shared" si="10"/>
        <v>1.308986405662615</v>
      </c>
      <c r="AU10">
        <f t="shared" si="11"/>
        <v>9.8105402750419071</v>
      </c>
    </row>
    <row r="11" spans="1:47" x14ac:dyDescent="0.3">
      <c r="A11">
        <v>200</v>
      </c>
      <c r="B11">
        <f>'Gd3+ Raw Data'!F64</f>
        <v>0</v>
      </c>
      <c r="C11">
        <f>'Gd3+ Raw Data'!F84</f>
        <v>5.0551532050283177</v>
      </c>
      <c r="D11">
        <f>'Gd3+ Raw Data'!F102</f>
        <v>-8.6499752337229516</v>
      </c>
      <c r="E11">
        <f t="shared" si="12"/>
        <v>-1.1982740095648781</v>
      </c>
      <c r="F11">
        <f t="shared" si="0"/>
        <v>8.6514041208052515</v>
      </c>
      <c r="G11">
        <f t="shared" si="13"/>
        <v>4.9948904980151498</v>
      </c>
      <c r="K11">
        <v>200</v>
      </c>
      <c r="L11">
        <f>'Gd3+ Raw Data'!F10</f>
        <v>-3.5667981396709458</v>
      </c>
      <c r="M11">
        <f>'Gd3+ Raw Data'!J10</f>
        <v>10.982310767431036</v>
      </c>
      <c r="N11">
        <f>'Gd3+ Raw Data'!F121</f>
        <v>-1.2951534128879838</v>
      </c>
      <c r="O11">
        <f>'Gd3+ Raw Data'!J121</f>
        <v>-20.343378740136419</v>
      </c>
      <c r="P11">
        <f>'Gd3+ Raw Data'!F139</f>
        <v>-7.6511801116782348</v>
      </c>
      <c r="Q11">
        <f>'Gd3+ Raw Data'!J143</f>
        <v>-14.728413775718263</v>
      </c>
      <c r="R11">
        <f t="shared" si="14"/>
        <v>-4.1710438880790548</v>
      </c>
      <c r="S11">
        <f t="shared" si="15"/>
        <v>-8.0298272494745486</v>
      </c>
      <c r="T11">
        <f t="shared" si="16"/>
        <v>3.2208079021086586</v>
      </c>
      <c r="U11">
        <f t="shared" si="17"/>
        <v>16.702634578661861</v>
      </c>
      <c r="V11">
        <f t="shared" si="18"/>
        <v>1.8595343092905079</v>
      </c>
      <c r="W11">
        <f t="shared" si="1"/>
        <v>9.6432705701663775</v>
      </c>
      <c r="AA11">
        <v>300</v>
      </c>
      <c r="AB11">
        <f>'Gd3+ Raw Data'!F30</f>
        <v>-6.4325746120325817</v>
      </c>
      <c r="AC11">
        <f>'Gd3+ Raw Data'!J30</f>
        <v>-4.683824521634838</v>
      </c>
      <c r="AD11">
        <f>'Gd3+ Raw Data'!F46</f>
        <v>2.2049886317629497</v>
      </c>
      <c r="AE11">
        <f>'Gd3+ Raw Data'!J46</f>
        <v>44.710676453884133</v>
      </c>
      <c r="AF11">
        <f>'Gd3+ Raw Data'!F122</f>
        <v>-2.2307699656055058</v>
      </c>
      <c r="AG11">
        <f>'Gd3+ Raw Data'!J122</f>
        <v>-18.76586991486786</v>
      </c>
      <c r="AH11">
        <f t="shared" si="2"/>
        <v>-2.113792990134816</v>
      </c>
      <c r="AI11">
        <f t="shared" si="3"/>
        <v>18.160491004520733</v>
      </c>
      <c r="AJ11">
        <f t="shared" si="4"/>
        <v>6.1076795426154922</v>
      </c>
      <c r="AK11">
        <f t="shared" si="5"/>
        <v>32.306740840219476</v>
      </c>
      <c r="AL11">
        <f t="shared" si="6"/>
        <v>4.3187816218977648</v>
      </c>
      <c r="AM11">
        <f t="shared" si="7"/>
        <v>22.844315526155569</v>
      </c>
      <c r="AO11">
        <v>300</v>
      </c>
      <c r="AP11">
        <f>AVERAGE(L12,N12,P12,AB11,AD11)</f>
        <v>-3.0140696710519821</v>
      </c>
      <c r="AQ11">
        <f t="shared" si="8"/>
        <v>1.9571719580325762</v>
      </c>
      <c r="AR11">
        <f>STDEV(L12,N12,P12,AB11,AD11)</f>
        <v>3.4938201579377965</v>
      </c>
      <c r="AS11">
        <f t="shared" si="9"/>
        <v>25.042812848587662</v>
      </c>
      <c r="AT11">
        <f t="shared" si="10"/>
        <v>1.5624838748615928</v>
      </c>
      <c r="AU11">
        <f t="shared" si="11"/>
        <v>11.199486375449432</v>
      </c>
    </row>
    <row r="12" spans="1:47" x14ac:dyDescent="0.3">
      <c r="A12">
        <v>300</v>
      </c>
      <c r="B12">
        <f>'Gd3+ Raw Data'!F65</f>
        <v>6.0660193811484797</v>
      </c>
      <c r="C12">
        <f>'Gd3+ Raw Data'!F85</f>
        <v>16.084500670976443</v>
      </c>
      <c r="D12">
        <f>'Gd3+ Raw Data'!F103</f>
        <v>-12.703438856096472</v>
      </c>
      <c r="E12">
        <f t="shared" si="12"/>
        <v>3.1490270653428163</v>
      </c>
      <c r="F12">
        <f t="shared" si="0"/>
        <v>6.9306949025452145</v>
      </c>
      <c r="G12">
        <f t="shared" si="13"/>
        <v>4.0014385676556472</v>
      </c>
      <c r="K12">
        <v>300</v>
      </c>
      <c r="L12">
        <f>'Gd3+ Raw Data'!F11</f>
        <v>-2.5810810155948216</v>
      </c>
      <c r="M12">
        <f>'Gd3+ Raw Data'!J11</f>
        <v>15.18807812910714</v>
      </c>
      <c r="N12">
        <f>'Gd3+ Raw Data'!F122</f>
        <v>-2.2307699656055058</v>
      </c>
      <c r="O12">
        <f>'Gd3+ Raw Data'!J122</f>
        <v>-18.76586991486786</v>
      </c>
      <c r="P12">
        <f>'Gd3+ Raw Data'!F140</f>
        <v>-6.0309113937899506</v>
      </c>
      <c r="Q12">
        <f>'Gd3+ Raw Data'!J144</f>
        <v>-18.751563071441758</v>
      </c>
      <c r="R12">
        <f t="shared" si="14"/>
        <v>-3.6142541249967599</v>
      </c>
      <c r="S12">
        <f t="shared" si="15"/>
        <v>-7.4431182857341591</v>
      </c>
      <c r="T12">
        <f t="shared" si="16"/>
        <v>2.1002032577930101</v>
      </c>
      <c r="U12">
        <f t="shared" si="17"/>
        <v>19.59919231873565</v>
      </c>
      <c r="V12">
        <f t="shared" si="18"/>
        <v>1.2125529162397235</v>
      </c>
      <c r="W12">
        <f t="shared" si="1"/>
        <v>11.315598961121273</v>
      </c>
      <c r="AA12">
        <v>400</v>
      </c>
      <c r="AB12">
        <f>'Gd3+ Raw Data'!F31</f>
        <v>0</v>
      </c>
      <c r="AC12">
        <f>'Gd3+ Raw Data'!J31</f>
        <v>-24.436918022413444</v>
      </c>
      <c r="AD12">
        <f>'Gd3+ Raw Data'!F47</f>
        <v>2.2049886317629497</v>
      </c>
      <c r="AE12">
        <f>'Gd3+ Raw Data'!J47</f>
        <v>65.919905420743063</v>
      </c>
      <c r="AF12">
        <f>'Gd3+ Raw Data'!F123</f>
        <v>-7.2479630577994447</v>
      </c>
      <c r="AG12">
        <f>'Gd3+ Raw Data'!J123</f>
        <v>33.100472093059111</v>
      </c>
      <c r="AH12">
        <f t="shared" si="2"/>
        <v>1.1024943158814748</v>
      </c>
      <c r="AI12">
        <f t="shared" si="3"/>
        <v>10.136879215735345</v>
      </c>
      <c r="AJ12">
        <f t="shared" si="4"/>
        <v>1.5591624139588289</v>
      </c>
      <c r="AK12">
        <f t="shared" si="5"/>
        <v>48.89473295692747</v>
      </c>
      <c r="AL12">
        <f t="shared" si="6"/>
        <v>1.1024943158814748</v>
      </c>
      <c r="AM12">
        <f t="shared" si="7"/>
        <v>34.573797238148785</v>
      </c>
      <c r="AO12">
        <v>400</v>
      </c>
      <c r="AP12">
        <f>AVERAGE(L13,N13,P13,AB12,AD12)</f>
        <v>-4.7339722018732173</v>
      </c>
      <c r="AQ12">
        <f t="shared" si="8"/>
        <v>20.81671530084348</v>
      </c>
      <c r="AR12">
        <f>STDEV(L13,N13,P13,AB12,AD12)</f>
        <v>5.5469102375367543</v>
      </c>
      <c r="AS12">
        <f t="shared" si="9"/>
        <v>27.466383141797795</v>
      </c>
      <c r="AT12">
        <f t="shared" si="10"/>
        <v>2.4806536712443377</v>
      </c>
      <c r="AU12">
        <f t="shared" si="11"/>
        <v>12.283339960222822</v>
      </c>
    </row>
    <row r="13" spans="1:47" x14ac:dyDescent="0.3">
      <c r="A13">
        <v>400</v>
      </c>
      <c r="B13">
        <f>'Gd3+ Raw Data'!F66</f>
        <v>12.188263323066728</v>
      </c>
      <c r="C13">
        <f>'Gd3+ Raw Data'!F86</f>
        <v>-6.1332013065507613</v>
      </c>
      <c r="D13">
        <f>'Gd3+ Raw Data'!F104</f>
        <v>-20.997595454750606</v>
      </c>
      <c r="E13">
        <f t="shared" si="12"/>
        <v>-4.9808444794115463</v>
      </c>
      <c r="F13">
        <f t="shared" si="0"/>
        <v>14.613965877935179</v>
      </c>
      <c r="G13">
        <f t="shared" si="13"/>
        <v>8.4373771335538823</v>
      </c>
      <c r="K13">
        <v>400</v>
      </c>
      <c r="L13">
        <f>'Gd3+ Raw Data'!F12</f>
        <v>-10.771167807161575</v>
      </c>
      <c r="M13">
        <f>'Gd3+ Raw Data'!J12</f>
        <v>17.078253938881161</v>
      </c>
      <c r="N13">
        <f>'Gd3+ Raw Data'!F123</f>
        <v>-7.2479630577994447</v>
      </c>
      <c r="O13">
        <f>'Gd3+ Raw Data'!J123</f>
        <v>33.100472093059111</v>
      </c>
      <c r="P13">
        <f>'Gd3+ Raw Data'!F141</f>
        <v>-7.8557187761680192</v>
      </c>
      <c r="Q13">
        <f>'Gd3+ Raw Data'!J145</f>
        <v>35.52126785058045</v>
      </c>
      <c r="R13">
        <f t="shared" si="14"/>
        <v>-8.6249498803763469</v>
      </c>
      <c r="S13">
        <f t="shared" si="15"/>
        <v>28.566664627506906</v>
      </c>
      <c r="T13">
        <f t="shared" si="16"/>
        <v>1.883356125442865</v>
      </c>
      <c r="U13">
        <f t="shared" si="17"/>
        <v>10.022611842120114</v>
      </c>
      <c r="V13">
        <f t="shared" si="18"/>
        <v>1.0873561660043687</v>
      </c>
      <c r="W13">
        <f t="shared" si="1"/>
        <v>5.7865576450311789</v>
      </c>
      <c r="AA13">
        <v>500</v>
      </c>
      <c r="AB13">
        <f>'Gd3+ Raw Data'!F32</f>
        <v>-11.783786724532153</v>
      </c>
      <c r="AC13">
        <f>'Gd3+ Raw Data'!J32</f>
        <v>19.409691991207122</v>
      </c>
      <c r="AD13">
        <f>'Gd3+ Raw Data'!F48</f>
        <v>-20.191308419984665</v>
      </c>
      <c r="AE13">
        <f>'Gd3+ Raw Data'!J48</f>
        <v>78.885457280186586</v>
      </c>
      <c r="AF13">
        <f>'Gd3+ Raw Data'!F124</f>
        <v>-1.2951534128879838</v>
      </c>
      <c r="AG13">
        <f>'Gd3+ Raw Data'!J124</f>
        <v>138.86363649673879</v>
      </c>
      <c r="AH13">
        <f t="shared" si="2"/>
        <v>-15.987547572258409</v>
      </c>
      <c r="AI13">
        <f t="shared" si="3"/>
        <v>42.664798705975095</v>
      </c>
      <c r="AJ13">
        <f t="shared" si="4"/>
        <v>5.9450156038274917</v>
      </c>
      <c r="AK13">
        <f t="shared" si="5"/>
        <v>32.887687310458496</v>
      </c>
      <c r="AL13">
        <f t="shared" si="6"/>
        <v>4.2037608477262562</v>
      </c>
      <c r="AM13">
        <f t="shared" si="7"/>
        <v>23.255106714767969</v>
      </c>
      <c r="AO13">
        <v>500</v>
      </c>
      <c r="AP13">
        <f t="shared" ref="AP13:AP21" si="19">AVERAGE(L14,N15,P14,AB13,AD13)</f>
        <v>-13.126012780705025</v>
      </c>
      <c r="AQ13">
        <f t="shared" si="8"/>
        <v>46.779371252520249</v>
      </c>
      <c r="AR13">
        <f t="shared" ref="AR13:AR21" si="20">STDEV(L14,N15,P14,AB13,AD13)</f>
        <v>9.4315977211845521</v>
      </c>
      <c r="AS13">
        <f t="shared" si="9"/>
        <v>33.844352394621474</v>
      </c>
      <c r="AT13">
        <f t="shared" si="10"/>
        <v>4.2179387282001528</v>
      </c>
      <c r="AU13">
        <f t="shared" si="11"/>
        <v>15.135654521766281</v>
      </c>
    </row>
    <row r="14" spans="1:47" x14ac:dyDescent="0.3">
      <c r="A14">
        <v>500</v>
      </c>
      <c r="B14">
        <f>'Gd3+ Raw Data'!F67</f>
        <v>16.33779960760635</v>
      </c>
      <c r="C14">
        <f>'Gd3+ Raw Data'!F87</f>
        <v>-0.45836693258616279</v>
      </c>
      <c r="D14">
        <f>'Gd3+ Raw Data'!F105</f>
        <v>-41.277978511865733</v>
      </c>
      <c r="E14">
        <f t="shared" si="12"/>
        <v>-8.4661819456151814</v>
      </c>
      <c r="F14">
        <f t="shared" si="0"/>
        <v>16.622913414865028</v>
      </c>
      <c r="G14">
        <f t="shared" si="13"/>
        <v>9.5972435347881664</v>
      </c>
      <c r="K14">
        <v>500</v>
      </c>
      <c r="L14">
        <f>'Gd3+ Raw Data'!F13</f>
        <v>-24.708635234442088</v>
      </c>
      <c r="M14">
        <f>'Gd3+ Raw Data'!J13</f>
        <v>0</v>
      </c>
      <c r="P14" s="3">
        <f>'Gd3+ Raw Data'!F142</f>
        <v>-7.6511801116782348</v>
      </c>
      <c r="Q14">
        <f>'Gd3+ Raw Data'!J146</f>
        <v>84.709633659249661</v>
      </c>
      <c r="R14">
        <f t="shared" si="14"/>
        <v>-16.179907673060161</v>
      </c>
      <c r="S14">
        <f t="shared" si="15"/>
        <v>42.354816829624831</v>
      </c>
      <c r="T14">
        <f t="shared" si="16"/>
        <v>12.061442187091535</v>
      </c>
      <c r="U14">
        <f t="shared" si="17"/>
        <v>59.898756392283651</v>
      </c>
      <c r="V14">
        <f t="shared" si="18"/>
        <v>6.9636768935324067</v>
      </c>
      <c r="W14">
        <f t="shared" si="1"/>
        <v>34.582563127208786</v>
      </c>
      <c r="AA14">
        <v>600</v>
      </c>
      <c r="AB14">
        <f>'Gd3+ Raw Data'!F33</f>
        <v>-6.4325746120325817</v>
      </c>
      <c r="AC14">
        <f>'Gd3+ Raw Data'!J33</f>
        <v>58.959555045273881</v>
      </c>
      <c r="AD14">
        <f>'Gd3+ Raw Data'!F49</f>
        <v>-13.673702741196713</v>
      </c>
      <c r="AE14" s="3">
        <f>'Gd3+ Raw Data'!J49</f>
        <v>78.885457280186586</v>
      </c>
      <c r="AF14">
        <f>'Gd3+ Raw Data'!F125</f>
        <v>-13.185463187593893</v>
      </c>
      <c r="AG14">
        <f>'Gd3+ Raw Data'!J125</f>
        <v>148.85523826516979</v>
      </c>
      <c r="AH14">
        <f t="shared" si="2"/>
        <v>-10.053138676614648</v>
      </c>
      <c r="AI14">
        <f t="shared" si="3"/>
        <v>68.92250616273023</v>
      </c>
      <c r="AJ14">
        <f t="shared" si="4"/>
        <v>5.1202508035726151</v>
      </c>
      <c r="AK14">
        <f t="shared" si="5"/>
        <v>14.089740591567006</v>
      </c>
      <c r="AL14">
        <f t="shared" si="6"/>
        <v>3.6205640645820649</v>
      </c>
      <c r="AM14">
        <f t="shared" si="7"/>
        <v>9.9629511174563863</v>
      </c>
      <c r="AO14">
        <v>600</v>
      </c>
      <c r="AP14">
        <f t="shared" si="19"/>
        <v>-12.98064489787202</v>
      </c>
      <c r="AQ14">
        <f t="shared" si="8"/>
        <v>70.414018149764075</v>
      </c>
      <c r="AR14">
        <f t="shared" si="20"/>
        <v>4.1101291673403146</v>
      </c>
      <c r="AS14">
        <f t="shared" si="9"/>
        <v>49.676280083713486</v>
      </c>
      <c r="AT14">
        <f t="shared" si="10"/>
        <v>1.8381056428955103</v>
      </c>
      <c r="AU14">
        <f t="shared" si="11"/>
        <v>22.215907827300459</v>
      </c>
    </row>
    <row r="15" spans="1:47" x14ac:dyDescent="0.3">
      <c r="A15">
        <v>600</v>
      </c>
      <c r="B15">
        <f>'Gd3+ Raw Data'!F68</f>
        <v>45.329588267298647</v>
      </c>
      <c r="C15">
        <f>'Gd3+ Raw Data'!F88</f>
        <v>-22.697930487747687</v>
      </c>
      <c r="D15">
        <f>'Gd3+ Raw Data'!F106</f>
        <v>-29.289322488463387</v>
      </c>
      <c r="E15">
        <f t="shared" si="12"/>
        <v>-2.219221569637476</v>
      </c>
      <c r="F15">
        <f t="shared" si="0"/>
        <v>29.630867318393317</v>
      </c>
      <c r="G15">
        <f t="shared" si="13"/>
        <v>17.107389222596467</v>
      </c>
      <c r="K15">
        <v>600</v>
      </c>
      <c r="L15">
        <f>'Gd3+ Raw Data'!F14</f>
        <v>-17.831920141714185</v>
      </c>
      <c r="M15">
        <f>'Gd3+ Raw Data'!J14</f>
        <v>1.6929890232643796</v>
      </c>
      <c r="N15">
        <f>'Gd3+ Raw Data'!F124</f>
        <v>-1.2951534128879838</v>
      </c>
      <c r="O15">
        <f>'Gd3+ Raw Data'!J124</f>
        <v>138.86363649673879</v>
      </c>
      <c r="P15">
        <f>'Gd3+ Raw Data'!F143</f>
        <v>-13.779563806822715</v>
      </c>
      <c r="Q15">
        <f>'Gd3+ Raw Data'!J147</f>
        <v>75.361441926621112</v>
      </c>
      <c r="R15">
        <f t="shared" si="14"/>
        <v>-10.968879120474961</v>
      </c>
      <c r="S15">
        <f t="shared" si="15"/>
        <v>71.97268914887475</v>
      </c>
      <c r="T15">
        <f t="shared" si="16"/>
        <v>8.6192299403981334</v>
      </c>
      <c r="U15">
        <f t="shared" si="17"/>
        <v>68.648083484643337</v>
      </c>
      <c r="V15">
        <f t="shared" si="18"/>
        <v>4.9763147262961445</v>
      </c>
      <c r="W15">
        <f t="shared" si="1"/>
        <v>39.633989479210733</v>
      </c>
      <c r="AA15">
        <v>800</v>
      </c>
      <c r="AB15">
        <f>'Gd3+ Raw Data'!F34</f>
        <v>-12.447901001530026</v>
      </c>
      <c r="AC15" s="3">
        <f>'Gd3+ Raw Data'!J34</f>
        <v>77.611213685028787</v>
      </c>
      <c r="AD15">
        <f>'Gd3+ Raw Data'!F50</f>
        <v>-20.191308419984665</v>
      </c>
      <c r="AE15">
        <f>'Gd3+ Raw Data'!J50</f>
        <v>44.710676453884133</v>
      </c>
      <c r="AF15">
        <f>'Gd3+ Raw Data'!F126</f>
        <v>-20.248549105705838</v>
      </c>
      <c r="AG15">
        <f>'Gd3+ Raw Data'!J126</f>
        <v>159.34316927238945</v>
      </c>
      <c r="AH15">
        <f t="shared" si="2"/>
        <v>-16.319604710757346</v>
      </c>
      <c r="AI15">
        <f t="shared" si="3"/>
        <v>78.248335482607686</v>
      </c>
      <c r="AJ15">
        <f t="shared" si="4"/>
        <v>5.4754158950794833</v>
      </c>
      <c r="AK15">
        <f t="shared" si="5"/>
        <v>0.9010262870196053</v>
      </c>
      <c r="AL15">
        <f t="shared" si="6"/>
        <v>3.8717037092273121</v>
      </c>
      <c r="AM15">
        <f t="shared" si="7"/>
        <v>0.63712179757889942</v>
      </c>
      <c r="AO15">
        <v>800</v>
      </c>
      <c r="AP15">
        <f t="shared" si="19"/>
        <v>-17.612976837503489</v>
      </c>
      <c r="AQ15">
        <f t="shared" si="8"/>
        <v>79.7487092551535</v>
      </c>
      <c r="AR15">
        <f t="shared" si="20"/>
        <v>4.1620362362789827</v>
      </c>
      <c r="AS15">
        <f t="shared" si="9"/>
        <v>52.479812643887087</v>
      </c>
      <c r="AT15">
        <f t="shared" si="10"/>
        <v>1.8613191898274362</v>
      </c>
      <c r="AU15">
        <f t="shared" si="11"/>
        <v>23.469685703636898</v>
      </c>
    </row>
    <row r="16" spans="1:47" x14ac:dyDescent="0.3">
      <c r="A16">
        <v>800</v>
      </c>
      <c r="B16" s="3">
        <f>'Gd3+ Raw Data'!F69</f>
        <v>74.444934244427259</v>
      </c>
      <c r="C16">
        <f>'Gd3+ Raw Data'!F89</f>
        <v>5.4895707414932771</v>
      </c>
      <c r="D16">
        <f>'Gd3+ Raw Data'!F107</f>
        <v>26.081524453852701</v>
      </c>
      <c r="E16">
        <f t="shared" si="12"/>
        <v>35.338676479924409</v>
      </c>
      <c r="F16">
        <f t="shared" si="0"/>
        <v>41.310151292492378</v>
      </c>
      <c r="G16">
        <f t="shared" si="13"/>
        <v>23.850426968984642</v>
      </c>
      <c r="K16">
        <v>800</v>
      </c>
      <c r="L16">
        <f>'Gd3+ Raw Data'!F15</f>
        <v>-21.39756185347419</v>
      </c>
      <c r="M16" s="3">
        <f>'Gd3+ Raw Data'!J15</f>
        <v>72.499561059127956</v>
      </c>
      <c r="N16">
        <f>'Gd3+ Raw Data'!F125</f>
        <v>-13.185463187593893</v>
      </c>
      <c r="O16">
        <f>'Gd3+ Raw Data'!J125</f>
        <v>148.85523826516979</v>
      </c>
      <c r="P16">
        <f>'Gd3+ Raw Data'!F144</f>
        <v>-13.779563806822715</v>
      </c>
      <c r="Q16">
        <f>'Gd3+ Raw Data'!J148</f>
        <v>91.698648022117936</v>
      </c>
      <c r="R16">
        <f t="shared" si="14"/>
        <v>-16.120862949296932</v>
      </c>
      <c r="S16">
        <f t="shared" si="15"/>
        <v>104.3511491154719</v>
      </c>
      <c r="T16">
        <f t="shared" si="16"/>
        <v>4.5793997838637273</v>
      </c>
      <c r="U16">
        <f t="shared" si="17"/>
        <v>39.719160342790538</v>
      </c>
      <c r="V16">
        <f t="shared" si="18"/>
        <v>2.6439176979406369</v>
      </c>
      <c r="W16">
        <f t="shared" si="1"/>
        <v>22.931867915896028</v>
      </c>
      <c r="AA16">
        <v>1000</v>
      </c>
      <c r="AB16">
        <f>'Gd3+ Raw Data'!F35</f>
        <v>-6.2248758826206068</v>
      </c>
      <c r="AC16">
        <f>'Gd3+ Raw Data'!J35</f>
        <v>63.749442229293926</v>
      </c>
      <c r="AD16">
        <f>'Gd3+ Raw Data'!F51</f>
        <v>8.5515531157251736</v>
      </c>
      <c r="AE16">
        <f>'Gd3+ Raw Data'!J51</f>
        <v>47.528677064322153</v>
      </c>
      <c r="AF16">
        <f>'Gd3+ Raw Data'!F127</f>
        <v>-20.248549105705838</v>
      </c>
      <c r="AG16">
        <f>'Gd3+ Raw Data'!J127</f>
        <v>146.08610588526281</v>
      </c>
      <c r="AH16">
        <f t="shared" si="2"/>
        <v>1.1633386165522834</v>
      </c>
      <c r="AI16">
        <f t="shared" si="3"/>
        <v>54.230059341589026</v>
      </c>
      <c r="AJ16">
        <f t="shared" si="4"/>
        <v>10.448513146451845</v>
      </c>
      <c r="AK16">
        <f t="shared" si="5"/>
        <v>13.462440385214656</v>
      </c>
      <c r="AL16">
        <f t="shared" si="6"/>
        <v>7.3882144991728893</v>
      </c>
      <c r="AM16">
        <f t="shared" si="7"/>
        <v>9.5193828877049196</v>
      </c>
      <c r="AO16">
        <v>1000</v>
      </c>
      <c r="AP16">
        <f t="shared" si="19"/>
        <v>-6.8011396572764058</v>
      </c>
      <c r="AQ16">
        <f t="shared" si="8"/>
        <v>88.612321561609065</v>
      </c>
      <c r="AR16">
        <f t="shared" si="20"/>
        <v>13.348735999216487</v>
      </c>
      <c r="AS16">
        <f t="shared" si="9"/>
        <v>44.744029677448005</v>
      </c>
      <c r="AT16">
        <f t="shared" si="10"/>
        <v>5.9697362215893284</v>
      </c>
      <c r="AU16">
        <f t="shared" si="11"/>
        <v>20.010138389208343</v>
      </c>
    </row>
    <row r="17" spans="1:47" x14ac:dyDescent="0.3">
      <c r="A17">
        <v>1000</v>
      </c>
      <c r="B17">
        <f>'Gd3+ Raw Data'!F70</f>
        <v>45.329588267298647</v>
      </c>
      <c r="C17">
        <f>'Gd3+ Raw Data'!F90</f>
        <v>41.529107669404517</v>
      </c>
      <c r="D17" s="3">
        <f>'Gd3+ Raw Data'!F108</f>
        <v>54.138317384687575</v>
      </c>
      <c r="E17">
        <f t="shared" si="12"/>
        <v>46.99900444046358</v>
      </c>
      <c r="F17">
        <f t="shared" si="0"/>
        <v>35.3974813606956</v>
      </c>
      <c r="G17">
        <f t="shared" si="13"/>
        <v>20.436745392232368</v>
      </c>
      <c r="K17">
        <v>1000</v>
      </c>
      <c r="L17">
        <f>'Gd3+ Raw Data'!F16</f>
        <v>4.0577954034523689</v>
      </c>
      <c r="M17">
        <f>'Gd3+ Raw Data'!J16</f>
        <v>39.423906597442013</v>
      </c>
      <c r="N17">
        <f>'Gd3+ Raw Data'!F126</f>
        <v>-20.248549105705838</v>
      </c>
      <c r="O17" s="3">
        <f>'Gd3+ Raw Data'!J126</f>
        <v>159.34316927238945</v>
      </c>
      <c r="P17">
        <f>'Gd3+ Raw Data'!F145</f>
        <v>-20.141621817233123</v>
      </c>
      <c r="Q17" s="3">
        <f>'Gd3+ Raw Data'!J149</f>
        <v>102.75875879334984</v>
      </c>
      <c r="R17">
        <f t="shared" si="14"/>
        <v>-12.110791839828863</v>
      </c>
      <c r="S17">
        <f t="shared" si="15"/>
        <v>100.50861155439377</v>
      </c>
      <c r="T17">
        <f t="shared" si="16"/>
        <v>14.002509362394747</v>
      </c>
      <c r="U17">
        <f t="shared" si="17"/>
        <v>59.991289051607296</v>
      </c>
      <c r="V17">
        <f t="shared" si="18"/>
        <v>8.0843525497088624</v>
      </c>
      <c r="W17">
        <f t="shared" si="1"/>
        <v>34.635986882978123</v>
      </c>
      <c r="AA17">
        <v>1200</v>
      </c>
      <c r="AB17">
        <f>'Gd3+ Raw Data'!F36</f>
        <v>-6.2248758826206068</v>
      </c>
      <c r="AC17">
        <f>'Gd3+ Raw Data'!J36</f>
        <v>51.230498177503357</v>
      </c>
      <c r="AD17">
        <f>'Gd3+ Raw Data'!F52</f>
        <v>19.713031863223442</v>
      </c>
      <c r="AE17">
        <f>'Gd3+ Raw Data'!J52</f>
        <v>26.955311122780955</v>
      </c>
      <c r="AF17">
        <f>'Gd3+ Raw Data'!F128</f>
        <v>-14.250708054690598</v>
      </c>
      <c r="AG17">
        <f>'Gd3+ Raw Data'!J128</f>
        <v>110.51061521243403</v>
      </c>
      <c r="AH17">
        <f t="shared" si="2"/>
        <v>6.7440779903014176</v>
      </c>
      <c r="AI17">
        <f t="shared" si="3"/>
        <v>49.379587620912758</v>
      </c>
      <c r="AJ17">
        <f t="shared" si="4"/>
        <v>18.340870456877404</v>
      </c>
      <c r="AK17">
        <f t="shared" si="5"/>
        <v>2.6175828118699633</v>
      </c>
      <c r="AL17">
        <f t="shared" si="6"/>
        <v>12.968953872922024</v>
      </c>
      <c r="AM17">
        <f t="shared" si="7"/>
        <v>1.8509105565906019</v>
      </c>
      <c r="AO17">
        <v>1200</v>
      </c>
      <c r="AP17">
        <f t="shared" si="19"/>
        <v>1.1300773034230296</v>
      </c>
      <c r="AQ17">
        <f t="shared" si="8"/>
        <v>66.580261000425338</v>
      </c>
      <c r="AR17">
        <f t="shared" si="20"/>
        <v>14.911043827090259</v>
      </c>
      <c r="AS17">
        <f t="shared" si="9"/>
        <v>44.663634221819478</v>
      </c>
      <c r="AT17">
        <f t="shared" si="10"/>
        <v>6.6684215225704877</v>
      </c>
      <c r="AU17">
        <f t="shared" si="11"/>
        <v>19.974184448434855</v>
      </c>
    </row>
    <row r="18" spans="1:47" x14ac:dyDescent="0.3">
      <c r="A18">
        <v>1200</v>
      </c>
      <c r="B18">
        <f>'Gd3+ Raw Data'!F71</f>
        <v>10.054842107563843</v>
      </c>
      <c r="C18" s="3">
        <f>'Gd3+ Raw Data'!F91</f>
        <v>53.813324820682105</v>
      </c>
      <c r="D18">
        <f>'Gd3+ Raw Data'!F109</f>
        <v>4.0556920643892491</v>
      </c>
      <c r="E18">
        <f t="shared" si="12"/>
        <v>22.641286330878401</v>
      </c>
      <c r="F18">
        <f t="shared" si="0"/>
        <v>6.4682497772129377</v>
      </c>
      <c r="G18">
        <f t="shared" si="13"/>
        <v>3.7344457500596269</v>
      </c>
      <c r="K18">
        <v>1200</v>
      </c>
      <c r="L18" s="3">
        <f>'Gd3+ Raw Data'!F17</f>
        <v>14.268657367370929</v>
      </c>
      <c r="M18">
        <f>'Gd3+ Raw Data'!J17</f>
        <v>17.3903265212642</v>
      </c>
      <c r="N18">
        <f>'Gd3+ Raw Data'!F127</f>
        <v>-20.248549105705838</v>
      </c>
      <c r="O18">
        <f>'Gd3+ Raw Data'!J127</f>
        <v>146.08610588526281</v>
      </c>
      <c r="P18">
        <f>'Gd3+ Raw Data'!F146</f>
        <v>-7.8557187761680192</v>
      </c>
      <c r="Q18">
        <f>'Gd3+ Raw Data'!J150</f>
        <v>48.632117277596379</v>
      </c>
      <c r="R18">
        <f t="shared" si="14"/>
        <v>-4.6118701715009758</v>
      </c>
      <c r="S18">
        <f t="shared" si="15"/>
        <v>70.702849894707796</v>
      </c>
      <c r="T18">
        <f t="shared" si="16"/>
        <v>17.485745651923267</v>
      </c>
      <c r="U18">
        <f t="shared" si="17"/>
        <v>67.126662625359046</v>
      </c>
      <c r="V18">
        <f t="shared" si="18"/>
        <v>10.095399959119227</v>
      </c>
      <c r="W18">
        <f t="shared" si="1"/>
        <v>38.755596736552235</v>
      </c>
      <c r="AA18">
        <v>1400</v>
      </c>
      <c r="AB18">
        <f>'Gd3+ Raw Data'!F37</f>
        <v>-12.447901001530026</v>
      </c>
      <c r="AC18">
        <f>'Gd3+ Raw Data'!J37</f>
        <v>46.461956840619308</v>
      </c>
      <c r="AD18">
        <f>'Gd3+ Raw Data'!F53</f>
        <v>-2.5810810155948216</v>
      </c>
      <c r="AE18">
        <f>'Gd3+ Raw Data'!J53</f>
        <v>-10.557278789775438</v>
      </c>
      <c r="AF18">
        <f>'Gd3+ Raw Data'!F129</f>
        <v>-14.896257890983456</v>
      </c>
      <c r="AG18">
        <f>'Gd3+ Raw Data'!J129</f>
        <v>-13.911859954510565</v>
      </c>
      <c r="AH18">
        <f t="shared" si="2"/>
        <v>-7.5144910085624232</v>
      </c>
      <c r="AI18">
        <f t="shared" si="3"/>
        <v>36.708633981700132</v>
      </c>
      <c r="AJ18">
        <f t="shared" si="4"/>
        <v>6.9768953208017379</v>
      </c>
      <c r="AK18">
        <f t="shared" si="5"/>
        <v>13.793281465287025</v>
      </c>
      <c r="AL18">
        <f t="shared" si="6"/>
        <v>4.9334099929676016</v>
      </c>
      <c r="AM18">
        <f t="shared" si="7"/>
        <v>9.7533228589191729</v>
      </c>
      <c r="AO18">
        <v>1400</v>
      </c>
      <c r="AP18">
        <f t="shared" si="19"/>
        <v>-9.1362845634216079</v>
      </c>
      <c r="AQ18">
        <f t="shared" si="8"/>
        <v>34.589450599760319</v>
      </c>
      <c r="AR18">
        <f t="shared" si="20"/>
        <v>6.4479284837888109</v>
      </c>
      <c r="AS18">
        <f t="shared" si="9"/>
        <v>50.554630060813111</v>
      </c>
      <c r="AT18">
        <f t="shared" si="10"/>
        <v>2.8836012807617863</v>
      </c>
      <c r="AU18">
        <f t="shared" si="11"/>
        <v>22.608717878666486</v>
      </c>
    </row>
    <row r="19" spans="1:47" x14ac:dyDescent="0.3">
      <c r="A19">
        <v>1400</v>
      </c>
      <c r="B19">
        <f>'Gd3+ Raw Data'!F72</f>
        <v>-29.289326408894766</v>
      </c>
      <c r="C19">
        <f>'Gd3+ Raw Data'!F92</f>
        <v>29.256789570590193</v>
      </c>
      <c r="D19">
        <f>'Gd3+ Raw Data'!F110</f>
        <v>-54.136635997029494</v>
      </c>
      <c r="E19">
        <f t="shared" si="12"/>
        <v>-18.056390945111357</v>
      </c>
      <c r="F19">
        <f t="shared" si="0"/>
        <v>27.161911530992864</v>
      </c>
      <c r="G19">
        <f t="shared" si="13"/>
        <v>15.681936934123531</v>
      </c>
      <c r="K19">
        <v>1400</v>
      </c>
      <c r="L19">
        <f>'Gd3+ Raw Data'!F18</f>
        <v>-14.043407237520611</v>
      </c>
      <c r="M19">
        <f>'Gd3+ Raw Data'!J18</f>
        <v>20.263939628799797</v>
      </c>
      <c r="N19">
        <f>'Gd3+ Raw Data'!F128</f>
        <v>-14.250708054690598</v>
      </c>
      <c r="O19">
        <f>'Gd3+ Raw Data'!J128</f>
        <v>110.51061521243403</v>
      </c>
      <c r="P19">
        <f>'Gd3+ Raw Data'!F147</f>
        <v>-1.7127756714791276</v>
      </c>
      <c r="Q19">
        <f>'Gd3+ Raw Data'!J151</f>
        <v>-28.370956698296922</v>
      </c>
      <c r="R19">
        <f t="shared" si="14"/>
        <v>-10.002296987896779</v>
      </c>
      <c r="S19">
        <f t="shared" si="15"/>
        <v>34.1345327143123</v>
      </c>
      <c r="T19">
        <f t="shared" si="16"/>
        <v>7.1796842652519768</v>
      </c>
      <c r="U19">
        <f t="shared" si="17"/>
        <v>70.472106315242087</v>
      </c>
      <c r="V19">
        <f t="shared" si="18"/>
        <v>4.1451926432397492</v>
      </c>
      <c r="W19">
        <f t="shared" si="1"/>
        <v>40.68708955146495</v>
      </c>
      <c r="AA19">
        <v>1600</v>
      </c>
      <c r="AB19">
        <f>'Gd3+ Raw Data'!F38</f>
        <v>-18.668670771172778</v>
      </c>
      <c r="AC19">
        <f>'Gd3+ Raw Data'!J38</f>
        <v>38.718785670875413</v>
      </c>
      <c r="AD19">
        <f>'Gd3+ Raw Data'!F54</f>
        <v>-2.5810810155948216</v>
      </c>
      <c r="AE19">
        <f>'Gd3+ Raw Data'!J54</f>
        <v>-55.278639394887719</v>
      </c>
      <c r="AF19">
        <f>'Gd3+ Raw Data'!F130</f>
        <v>-1.2951534128879838</v>
      </c>
      <c r="AG19">
        <f>'Gd3+ Raw Data'!J130</f>
        <v>-56.662109002486481</v>
      </c>
      <c r="AH19">
        <f t="shared" si="2"/>
        <v>-10.6248758933838</v>
      </c>
      <c r="AI19">
        <f t="shared" si="3"/>
        <v>14.080753440549987</v>
      </c>
      <c r="AJ19">
        <f t="shared" si="4"/>
        <v>11.375643809116404</v>
      </c>
      <c r="AK19">
        <f t="shared" si="5"/>
        <v>34.843439330311647</v>
      </c>
      <c r="AL19">
        <f t="shared" si="6"/>
        <v>8.0437948777889758</v>
      </c>
      <c r="AM19">
        <f t="shared" si="7"/>
        <v>24.638032230325418</v>
      </c>
      <c r="AO19">
        <v>1600</v>
      </c>
      <c r="AP19">
        <f t="shared" si="19"/>
        <v>-7.4656994473222174</v>
      </c>
      <c r="AQ19">
        <f t="shared" si="8"/>
        <v>-2.1011457043868473</v>
      </c>
      <c r="AR19">
        <f t="shared" si="20"/>
        <v>6.8535223453611236</v>
      </c>
      <c r="AS19">
        <f t="shared" si="9"/>
        <v>32.478578554263244</v>
      </c>
      <c r="AT19">
        <f t="shared" si="10"/>
        <v>3.0649883699082525</v>
      </c>
      <c r="AU19">
        <f t="shared" si="11"/>
        <v>14.52486189197989</v>
      </c>
    </row>
    <row r="20" spans="1:47" x14ac:dyDescent="0.3">
      <c r="A20">
        <v>1600</v>
      </c>
      <c r="B20">
        <f>'Gd3+ Raw Data'!F73</f>
        <v>-25.143819656146015</v>
      </c>
      <c r="C20">
        <f>'Gd3+ Raw Data'!F93</f>
        <v>-4.6828104457492525</v>
      </c>
      <c r="D20">
        <f>'Gd3+ Raw Data'!F111</f>
        <v>-45.860974662614282</v>
      </c>
      <c r="E20">
        <f t="shared" si="12"/>
        <v>-25.229201588169854</v>
      </c>
      <c r="F20">
        <f t="shared" si="0"/>
        <v>42.816468634459724</v>
      </c>
      <c r="G20">
        <f t="shared" si="13"/>
        <v>24.720099691854493</v>
      </c>
      <c r="K20">
        <v>1600</v>
      </c>
      <c r="L20">
        <f>'Gd3+ Raw Data'!F19</f>
        <v>-6.9278732607874876</v>
      </c>
      <c r="M20">
        <f>'Gd3+ Raw Data'!J19</f>
        <v>14.017548839149407</v>
      </c>
      <c r="N20">
        <f>'Gd3+ Raw Data'!F129</f>
        <v>-14.896257890983456</v>
      </c>
      <c r="O20">
        <f>'Gd3+ Raw Data'!J129</f>
        <v>-13.911859954510565</v>
      </c>
      <c r="P20">
        <f>'Gd3+ Raw Data'!F148</f>
        <v>-7.8557187761680192</v>
      </c>
      <c r="Q20">
        <f>'Gd3+ Raw Data'!J152</f>
        <v>-45.019315077323441</v>
      </c>
      <c r="R20">
        <f t="shared" si="14"/>
        <v>-9.8932833093129862</v>
      </c>
      <c r="S20">
        <f t="shared" si="15"/>
        <v>-14.971208730894865</v>
      </c>
      <c r="T20">
        <f t="shared" si="16"/>
        <v>4.3574694862653436</v>
      </c>
      <c r="U20">
        <f t="shared" si="17"/>
        <v>29.532685115741739</v>
      </c>
      <c r="V20">
        <f t="shared" si="18"/>
        <v>2.5157861808808764</v>
      </c>
      <c r="W20">
        <f t="shared" si="1"/>
        <v>17.050703701465949</v>
      </c>
      <c r="AA20">
        <v>1800</v>
      </c>
      <c r="AB20">
        <f>'Gd3+ Raw Data'!F39</f>
        <v>-18.908228461027132</v>
      </c>
      <c r="AC20">
        <f>'Gd3+ Raw Data'!J39</f>
        <v>30.999556883776069</v>
      </c>
      <c r="AD20">
        <f>'Gd3+ Raw Data'!F55</f>
        <v>15.101726007204652</v>
      </c>
      <c r="AE20">
        <f>'Gd3+ Raw Data'!J55</f>
        <v>-45.767382103586044</v>
      </c>
      <c r="AF20">
        <f>'Gd3+ Raw Data'!F131</f>
        <v>-2.2307699656055058</v>
      </c>
      <c r="AG20">
        <f>'Gd3+ Raw Data'!J131</f>
        <v>-77.469703799331072</v>
      </c>
      <c r="AH20">
        <f t="shared" si="2"/>
        <v>-1.90325122691124</v>
      </c>
      <c r="AI20">
        <f t="shared" si="3"/>
        <v>-12.139541255555825</v>
      </c>
      <c r="AJ20">
        <f t="shared" si="4"/>
        <v>24.048669432332417</v>
      </c>
      <c r="AK20">
        <f t="shared" si="5"/>
        <v>61.007897657187115</v>
      </c>
      <c r="AL20">
        <f t="shared" si="6"/>
        <v>17.004977234115891</v>
      </c>
      <c r="AM20">
        <f t="shared" si="7"/>
        <v>43.139098139331892</v>
      </c>
      <c r="AO20">
        <v>1800</v>
      </c>
      <c r="AP20">
        <f t="shared" si="19"/>
        <v>-5.5872796866233232</v>
      </c>
      <c r="AQ20">
        <f t="shared" si="8"/>
        <v>-21.366222655082936</v>
      </c>
      <c r="AR20">
        <f t="shared" si="20"/>
        <v>13.166251359221828</v>
      </c>
      <c r="AS20">
        <f t="shared" si="9"/>
        <v>41.029914786172064</v>
      </c>
      <c r="AT20">
        <f t="shared" si="10"/>
        <v>5.8881266096138019</v>
      </c>
      <c r="AU20">
        <f t="shared" si="11"/>
        <v>18.349135714580896</v>
      </c>
    </row>
    <row r="21" spans="1:47" x14ac:dyDescent="0.3">
      <c r="A21">
        <v>1800</v>
      </c>
      <c r="B21">
        <f>'Gd3+ Raw Data'!F74</f>
        <v>-60.064704566511871</v>
      </c>
      <c r="C21">
        <f>'Gd3+ Raw Data'!F94</f>
        <v>-17.176354094015377</v>
      </c>
      <c r="D21">
        <f>'Gd3+ Raw Data'!F112</f>
        <v>-54.136635997029494</v>
      </c>
      <c r="E21">
        <f t="shared" si="12"/>
        <v>-43.792564885852244</v>
      </c>
      <c r="F21">
        <f t="shared" si="0"/>
        <v>20.589214886039557</v>
      </c>
      <c r="G21">
        <f t="shared" si="13"/>
        <v>11.887188756857988</v>
      </c>
      <c r="K21">
        <v>1800</v>
      </c>
      <c r="L21">
        <f>'Gd3+ Raw Data'!F20</f>
        <v>-14.043407237520611</v>
      </c>
      <c r="M21">
        <f>'Gd3+ Raw Data'!J20</f>
        <v>12.618506423760124</v>
      </c>
      <c r="N21">
        <f>'Gd3+ Raw Data'!F130</f>
        <v>-1.2951534128879838</v>
      </c>
      <c r="O21">
        <f>'Gd3+ Raw Data'!J130</f>
        <v>-56.662109002486481</v>
      </c>
      <c r="P21">
        <f>'Gd3+ Raw Data'!F149</f>
        <v>-7.8557187761680192</v>
      </c>
      <c r="Q21">
        <f>'Gd3+ Raw Data'!J153</f>
        <v>-39.907470600965944</v>
      </c>
      <c r="R21">
        <f t="shared" si="14"/>
        <v>-7.731426475525538</v>
      </c>
      <c r="S21">
        <f t="shared" si="15"/>
        <v>-27.983691059897435</v>
      </c>
      <c r="T21">
        <f t="shared" si="16"/>
        <v>6.3750357117677661</v>
      </c>
      <c r="U21">
        <f t="shared" si="17"/>
        <v>36.146691513441077</v>
      </c>
      <c r="V21">
        <f t="shared" si="18"/>
        <v>3.6806285842825974</v>
      </c>
      <c r="W21">
        <f t="shared" si="1"/>
        <v>20.869302075599567</v>
      </c>
      <c r="AA21">
        <v>2000</v>
      </c>
      <c r="AB21">
        <f>'Gd3+ Raw Data'!F40</f>
        <v>-12.670397232428209</v>
      </c>
      <c r="AC21">
        <f>'Gd3+ Raw Data'!J40</f>
        <v>-12.266537547802415</v>
      </c>
      <c r="AD21">
        <f>'Gd3+ Raw Data'!F56</f>
        <v>0</v>
      </c>
      <c r="AE21">
        <f>'Gd3+ Raw Data'!J56</f>
        <v>-51.492868663399307</v>
      </c>
      <c r="AF21">
        <f>'Gd3+ Raw Data'!F132</f>
        <v>-1.2951534128879838</v>
      </c>
      <c r="AG21">
        <f>'Gd3+ Raw Data'!J132</f>
        <v>-48.623017987091089</v>
      </c>
      <c r="AH21">
        <f t="shared" si="2"/>
        <v>-6.3351986162141047</v>
      </c>
      <c r="AI21">
        <f t="shared" si="3"/>
        <v>-29.016959825694229</v>
      </c>
      <c r="AJ21">
        <f t="shared" si="4"/>
        <v>8.9593238033772504</v>
      </c>
      <c r="AK21">
        <f t="shared" si="5"/>
        <v>23.688674360871033</v>
      </c>
      <c r="AL21">
        <f t="shared" si="6"/>
        <v>6.3351986162141039</v>
      </c>
      <c r="AM21">
        <f t="shared" si="7"/>
        <v>16.750422277891811</v>
      </c>
      <c r="AO21">
        <v>2000</v>
      </c>
      <c r="AP21">
        <f t="shared" si="19"/>
        <v>-7.889730179741723</v>
      </c>
      <c r="AQ21">
        <f t="shared" si="8"/>
        <v>-33.790927780086882</v>
      </c>
      <c r="AR21">
        <f t="shared" si="20"/>
        <v>7.5414705112235181</v>
      </c>
      <c r="AS21">
        <f t="shared" si="9"/>
        <v>34.710120151064068</v>
      </c>
      <c r="AT21">
        <f t="shared" si="10"/>
        <v>3.3726481426811752</v>
      </c>
      <c r="AU21">
        <f t="shared" si="11"/>
        <v>15.522837632992903</v>
      </c>
    </row>
    <row r="22" spans="1:47" x14ac:dyDescent="0.3">
      <c r="A22">
        <v>2000</v>
      </c>
      <c r="B22">
        <f>'Gd3+ Raw Data'!F75</f>
        <v>-53.576168989209037</v>
      </c>
      <c r="C22">
        <f>'Gd3+ Raw Data'!F95</f>
        <v>-20.943058533050319</v>
      </c>
      <c r="D22">
        <f>'Gd3+ Raw Data'!F113</f>
        <v>-41.868161669687133</v>
      </c>
      <c r="E22">
        <f t="shared" si="12"/>
        <v>-38.795796397315492</v>
      </c>
      <c r="F22">
        <f t="shared" si="0"/>
        <v>23.240105570494762</v>
      </c>
      <c r="G22">
        <f t="shared" si="13"/>
        <v>13.417681207120474</v>
      </c>
      <c r="K22">
        <v>2000</v>
      </c>
      <c r="L22">
        <f>'Gd3+ Raw Data'!F21</f>
        <v>-17.831920141714185</v>
      </c>
      <c r="M22">
        <f>'Gd3+ Raw Data'!J21</f>
        <v>-2.9709615663710554</v>
      </c>
      <c r="N22">
        <f>'Gd3+ Raw Data'!F131</f>
        <v>-2.2307699656055058</v>
      </c>
      <c r="O22">
        <f>'Gd3+ Raw Data'!J131</f>
        <v>-77.469703799331072</v>
      </c>
      <c r="P22">
        <f>'Gd3+ Raw Data'!F150</f>
        <v>-7.6511801116782348</v>
      </c>
      <c r="Q22">
        <f>'Gd3+ Raw Data'!J154</f>
        <v>-46.069521873475004</v>
      </c>
      <c r="R22">
        <f t="shared" si="14"/>
        <v>-9.2379567396659752</v>
      </c>
      <c r="S22">
        <f t="shared" si="15"/>
        <v>-42.170062413059043</v>
      </c>
      <c r="T22">
        <f t="shared" si="16"/>
        <v>7.9206923153673934</v>
      </c>
      <c r="U22">
        <f t="shared" si="17"/>
        <v>37.402138797611897</v>
      </c>
      <c r="V22">
        <f t="shared" si="18"/>
        <v>4.5730138404455651</v>
      </c>
      <c r="W22">
        <f t="shared" si="1"/>
        <v>21.594134903068976</v>
      </c>
      <c r="AA22">
        <v>2200</v>
      </c>
      <c r="AB22">
        <f>'Gd3+ Raw Data'!F41</f>
        <v>-5.6045257112398943</v>
      </c>
      <c r="AC22">
        <f>'Gd3+ Raw Data'!J41</f>
        <v>-9.4356937752982937</v>
      </c>
      <c r="AD22">
        <f>'Gd3+ Raw Data'!F57</f>
        <v>14.268657367370929</v>
      </c>
      <c r="AE22">
        <f>'Gd3+ Raw Data'!J57</f>
        <v>-51.492868663399307</v>
      </c>
      <c r="AF22">
        <f>'Gd3+ Raw Data'!F133</f>
        <v>-14.250708054690598</v>
      </c>
      <c r="AG22">
        <f>'Gd3+ Raw Data'!J133</f>
        <v>-48.623017987091089</v>
      </c>
      <c r="AH22">
        <f t="shared" si="2"/>
        <v>4.3320658280655175</v>
      </c>
      <c r="AI22">
        <f t="shared" si="3"/>
        <v>-30.464281219348798</v>
      </c>
      <c r="AJ22">
        <f t="shared" si="4"/>
        <v>14.052462518647463</v>
      </c>
      <c r="AK22">
        <f t="shared" si="5"/>
        <v>29.738913560924804</v>
      </c>
      <c r="AL22">
        <f t="shared" si="6"/>
        <v>9.9365915393054109</v>
      </c>
      <c r="AM22">
        <f t="shared" si="7"/>
        <v>21.028587444050505</v>
      </c>
      <c r="AO22">
        <v>2200</v>
      </c>
      <c r="AP22" t="e">
        <f>AVERAGE(L23,N24,#REF!,AB22,AD22)</f>
        <v>#REF!</v>
      </c>
      <c r="AQ22">
        <f t="shared" si="8"/>
        <v>-31.157341841304877</v>
      </c>
      <c r="AR22" t="e">
        <f>STDEV(L23,N24,#REF!,AB22,AD22)</f>
        <v>#REF!</v>
      </c>
      <c r="AS22">
        <f t="shared" si="9"/>
        <v>23.083872848170433</v>
      </c>
      <c r="AT22" t="e">
        <f t="shared" si="10"/>
        <v>#REF!</v>
      </c>
      <c r="AU22">
        <f t="shared" si="11"/>
        <v>10.323421774494154</v>
      </c>
    </row>
    <row r="23" spans="1:47" x14ac:dyDescent="0.3">
      <c r="A23">
        <v>2200</v>
      </c>
      <c r="B23">
        <f>'Gd3+ Raw Data'!F76</f>
        <v>-53.576168989209037</v>
      </c>
      <c r="C23">
        <f>'Gd3+ Raw Data'!F96</f>
        <v>-4.6828104457492525</v>
      </c>
      <c r="D23">
        <f>'Gd3+ Raw Data'!F114</f>
        <v>-45.860974662614282</v>
      </c>
      <c r="E23">
        <f t="shared" si="12"/>
        <v>-34.706651365857525</v>
      </c>
      <c r="F23">
        <f t="shared" si="0"/>
        <v>16.532076269668032</v>
      </c>
      <c r="G23">
        <f t="shared" si="13"/>
        <v>9.5447986845562625</v>
      </c>
      <c r="K23">
        <v>2200</v>
      </c>
      <c r="L23">
        <f>'Gd3+ Raw Data'!F22</f>
        <v>-17.831920141714185</v>
      </c>
      <c r="M23">
        <f>'Gd3+ Raw Data'!J22</f>
        <v>-53.147867423956662</v>
      </c>
      <c r="N23">
        <f>'Gd3+ Raw Data'!F132</f>
        <v>-1.2951534128879838</v>
      </c>
      <c r="O23">
        <f>'Gd3+ Raw Data'!J132</f>
        <v>-48.623017987091089</v>
      </c>
      <c r="Q23">
        <f>'Gd3+ Raw Data'!J155</f>
        <v>-43.264167214364676</v>
      </c>
      <c r="R23">
        <f t="shared" si="14"/>
        <v>-9.5635367773010849</v>
      </c>
      <c r="S23">
        <f t="shared" si="15"/>
        <v>-48.34501754180414</v>
      </c>
      <c r="T23">
        <f>STDEV(L23,N23,P23)</f>
        <v>11.693259892853085</v>
      </c>
      <c r="U23">
        <f t="shared" si="17"/>
        <v>4.9477111520335306</v>
      </c>
      <c r="V23">
        <f t="shared" si="18"/>
        <v>6.751106746842984</v>
      </c>
      <c r="W23">
        <f t="shared" si="1"/>
        <v>2.8565623654990726</v>
      </c>
      <c r="AA23">
        <v>2400</v>
      </c>
      <c r="AB23">
        <f>'Gd3+ Raw Data'!F42</f>
        <v>-25.146059689626064</v>
      </c>
      <c r="AC23">
        <f>'Gd3+ Raw Data'!J42</f>
        <v>-29.62471070912779</v>
      </c>
      <c r="AD23">
        <f>'Gd3+ Raw Data'!F58</f>
        <v>7.0745964286862861</v>
      </c>
      <c r="AE23">
        <f>'Gd3+ Raw Data'!J58</f>
        <v>-31.400557002398667</v>
      </c>
      <c r="AF23">
        <f>'Gd3+ Raw Data'!F134</f>
        <v>-25.000006230133664</v>
      </c>
      <c r="AG23">
        <f>'Gd3+ Raw Data'!J134</f>
        <v>-52.206029196250981</v>
      </c>
      <c r="AH23">
        <f t="shared" si="2"/>
        <v>-9.0357316304698898</v>
      </c>
      <c r="AI23">
        <f t="shared" si="3"/>
        <v>-40.558789686263552</v>
      </c>
      <c r="AJ23">
        <f t="shared" si="4"/>
        <v>22.783444435538485</v>
      </c>
      <c r="AK23">
        <f t="shared" si="5"/>
        <v>15.463122781523918</v>
      </c>
      <c r="AL23">
        <f t="shared" si="6"/>
        <v>16.110328059156174</v>
      </c>
      <c r="AM23">
        <f t="shared" si="7"/>
        <v>10.93407897713575</v>
      </c>
      <c r="AO23">
        <v>2400</v>
      </c>
      <c r="AP23" t="e">
        <f>AVERAGE(L24,N25,#REF!,AB23,AD23)</f>
        <v>#REF!</v>
      </c>
      <c r="AQ23" t="e">
        <f>AVERAGE(M23,O24,#REF!,AC23,AE22)</f>
        <v>#REF!</v>
      </c>
      <c r="AR23" t="e">
        <f>STDEV(L24,N25,#REF!,AB23,AD23)</f>
        <v>#REF!</v>
      </c>
      <c r="AS23" t="e">
        <f>STDEV(M23,O24,#REF!,AC23,AE22)</f>
        <v>#REF!</v>
      </c>
      <c r="AT23" t="e">
        <f t="shared" si="10"/>
        <v>#REF!</v>
      </c>
      <c r="AU23" t="e">
        <f t="shared" si="11"/>
        <v>#REF!</v>
      </c>
    </row>
    <row r="24" spans="1:47" x14ac:dyDescent="0.3">
      <c r="A24">
        <v>2400</v>
      </c>
      <c r="B24">
        <f>'Gd3+ Raw Data'!F77</f>
        <v>-37.715886887804608</v>
      </c>
      <c r="C24">
        <f>'Gd3+ Raw Data'!F97</f>
        <v>-5.4858338489841563</v>
      </c>
      <c r="D24">
        <f>'Gd3+ Raw Data'!F115</f>
        <v>-45.860974662614282</v>
      </c>
      <c r="E24">
        <f t="shared" si="12"/>
        <v>-29.687565133134353</v>
      </c>
      <c r="F24">
        <f t="shared" si="0"/>
        <v>26.286010035211802</v>
      </c>
      <c r="G24">
        <f t="shared" si="13"/>
        <v>15.176234969750739</v>
      </c>
      <c r="K24">
        <v>2400</v>
      </c>
      <c r="L24">
        <f>'Gd3+ Raw Data'!F23</f>
        <v>-3.5667981396709458</v>
      </c>
      <c r="M24">
        <f>'Gd3+ Raw Data'!J23</f>
        <v>-60.183343657042208</v>
      </c>
      <c r="N24">
        <f>'Gd3+ Raw Data'!F133</f>
        <v>-14.250708054690598</v>
      </c>
      <c r="O24">
        <f>'Gd3+ Raw Data'!J133</f>
        <v>-48.623017987091089</v>
      </c>
      <c r="R24">
        <f t="shared" si="14"/>
        <v>-8.9087530971807727</v>
      </c>
      <c r="S24">
        <f t="shared" si="15"/>
        <v>-54.403180822066645</v>
      </c>
      <c r="T24">
        <f>STDEV(L24,N24,P24)</f>
        <v>7.5546651504965867</v>
      </c>
      <c r="U24">
        <f t="shared" si="17"/>
        <v>8.174384673947424</v>
      </c>
      <c r="V24">
        <f t="shared" si="18"/>
        <v>4.361687958276689</v>
      </c>
      <c r="W24">
        <f>U24/SQRT(2)</f>
        <v>5.7801628349756085</v>
      </c>
      <c r="AA24">
        <v>2600</v>
      </c>
      <c r="AB24">
        <f>'Gd3+ Raw Data'!F43</f>
        <v>0</v>
      </c>
      <c r="AC24">
        <f>'Gd3+ Raw Data'!J43</f>
        <v>0</v>
      </c>
      <c r="AE24">
        <f>'Gd3+ Raw Data'!J59</f>
        <v>-44.693364859752315</v>
      </c>
      <c r="AF24">
        <f>'Gd3+ Raw Data'!F135</f>
        <v>-8.2442528055330264</v>
      </c>
      <c r="AG24">
        <f>'Gd3+ Raw Data'!J135</f>
        <v>-58.456191470309363</v>
      </c>
      <c r="AH24">
        <f t="shared" si="2"/>
        <v>0</v>
      </c>
      <c r="AI24">
        <f t="shared" si="3"/>
        <v>-15.700278501199334</v>
      </c>
      <c r="AJ24" t="e">
        <f t="shared" si="4"/>
        <v>#DIV/0!</v>
      </c>
      <c r="AK24">
        <f t="shared" si="5"/>
        <v>22.203546789430828</v>
      </c>
      <c r="AL24" t="e">
        <f t="shared" si="6"/>
        <v>#DIV/0!</v>
      </c>
      <c r="AM24">
        <f t="shared" si="7"/>
        <v>15.700278501199334</v>
      </c>
      <c r="AO24">
        <v>2600</v>
      </c>
      <c r="AP24" t="e">
        <f>AVERAGE(L25,N26,#REF!,AB24,AD24)</f>
        <v>#REF!</v>
      </c>
      <c r="AQ24">
        <f>AVERAGE(M24,O25,Q24,AC24,AE23)</f>
        <v>-35.947482463922967</v>
      </c>
      <c r="AR24" t="e">
        <f>STDEV(L25,N26,#REF!,AB24,AD24)</f>
        <v>#REF!</v>
      </c>
      <c r="AS24">
        <f>STDEV(M24,O25,Q24,AC24,AE23)</f>
        <v>26.861455261310422</v>
      </c>
      <c r="AT24" t="e">
        <f t="shared" si="10"/>
        <v>#REF!</v>
      </c>
      <c r="AU24">
        <f t="shared" si="11"/>
        <v>12.012807987771895</v>
      </c>
    </row>
    <row r="25" spans="1:47" x14ac:dyDescent="0.3">
      <c r="A25">
        <v>2600</v>
      </c>
      <c r="B25">
        <f>'Gd3+ Raw Data'!F78</f>
        <v>-33.046594969183531</v>
      </c>
      <c r="C25">
        <f>'Gd3+ Raw Data'!F98</f>
        <v>-16.99250503421451</v>
      </c>
      <c r="D25">
        <f>'Gd3+ Raw Data'!F116</f>
        <v>-54.136635997029494</v>
      </c>
      <c r="E25">
        <f t="shared" si="12"/>
        <v>-34.725245333475847</v>
      </c>
      <c r="F25">
        <f t="shared" si="0"/>
        <v>21.351310535362899</v>
      </c>
      <c r="G25">
        <f t="shared" si="13"/>
        <v>12.327184885143064</v>
      </c>
      <c r="K25">
        <v>2600</v>
      </c>
      <c r="L25">
        <f>'Gd3+ Raw Data'!F24</f>
        <v>-3.5667981396709458</v>
      </c>
      <c r="M25">
        <f>'Gd3+ Raw Data'!J24</f>
        <v>-69.95937386564654</v>
      </c>
      <c r="N25">
        <f>'Gd3+ Raw Data'!F134</f>
        <v>-25.000006230133664</v>
      </c>
      <c r="O25">
        <f>'Gd3+ Raw Data'!J134</f>
        <v>-52.206029196250981</v>
      </c>
      <c r="R25">
        <f t="shared" si="14"/>
        <v>-14.283402184902306</v>
      </c>
      <c r="S25">
        <f t="shared" si="15"/>
        <v>-61.082701530948761</v>
      </c>
      <c r="T25">
        <f t="shared" ref="T25:T27" si="21">STDEV(L25,N25,P25)</f>
        <v>15.155566783348561</v>
      </c>
      <c r="U25">
        <f t="shared" si="17"/>
        <v>12.553510404471663</v>
      </c>
      <c r="V25">
        <f t="shared" si="18"/>
        <v>8.7500705620876431</v>
      </c>
      <c r="W25">
        <f>U25/SQRT(2)</f>
        <v>8.8766723346977905</v>
      </c>
      <c r="AA25">
        <v>2800</v>
      </c>
      <c r="AB25">
        <f>'Gd3+ Raw Data'!F44</f>
        <v>-2.5810810155948216</v>
      </c>
      <c r="AC25">
        <f>'Gd3+ Raw Data'!J44</f>
        <v>34.164081815336857</v>
      </c>
      <c r="AE25">
        <f>'Gd3+ Raw Data'!J60</f>
        <v>-45.767382103586044</v>
      </c>
      <c r="AF25">
        <f>'Gd3+ Raw Data'!F136</f>
        <v>-20.943059485731542</v>
      </c>
      <c r="AG25">
        <f>'Gd3+ Raw Data'!J136</f>
        <v>-23.264585094759273</v>
      </c>
      <c r="AH25">
        <f t="shared" si="2"/>
        <v>-2.5810810155948216</v>
      </c>
      <c r="AI25">
        <f t="shared" si="3"/>
        <v>-5.2646415222077287</v>
      </c>
      <c r="AJ25" t="e">
        <f t="shared" si="4"/>
        <v>#DIV/0!</v>
      </c>
      <c r="AK25">
        <f t="shared" si="5"/>
        <v>55.760635291012122</v>
      </c>
      <c r="AL25" t="e">
        <f t="shared" si="6"/>
        <v>#DIV/0!</v>
      </c>
      <c r="AM25">
        <f t="shared" si="7"/>
        <v>39.428723337544582</v>
      </c>
      <c r="AO25">
        <v>2800</v>
      </c>
      <c r="AP25" t="e">
        <f>AVERAGE(L26,N27,#REF!,AB25,AD25)</f>
        <v>#REF!</v>
      </c>
      <c r="AQ25">
        <f>AVERAGE(M25,O26,Q25,AC25,AE24)</f>
        <v>-34.736212095092839</v>
      </c>
      <c r="AR25" t="e">
        <f>STDEV(L26,N27,#REF!,AB25,AD25)</f>
        <v>#REF!</v>
      </c>
      <c r="AS25">
        <f>STDEV(M25,O26,Q25,AC25,AE24)</f>
        <v>47.080441582457773</v>
      </c>
      <c r="AT25" t="e">
        <f t="shared" si="10"/>
        <v>#REF!</v>
      </c>
      <c r="AU25">
        <f t="shared" si="11"/>
        <v>21.055013557816668</v>
      </c>
    </row>
    <row r="26" spans="1:47" x14ac:dyDescent="0.3">
      <c r="A26">
        <v>2800</v>
      </c>
      <c r="B26">
        <f>'Gd3+ Raw Data'!F79</f>
        <v>-39.470729993756926</v>
      </c>
      <c r="C26">
        <f>'Gd3+ Raw Data'!F99</f>
        <v>-27.374999432658022</v>
      </c>
      <c r="D26">
        <f>'Gd3+ Raw Data'!F117</f>
        <v>-44.601752070299064</v>
      </c>
      <c r="E26">
        <f t="shared" si="12"/>
        <v>-37.149160498904671</v>
      </c>
      <c r="F26">
        <f t="shared" si="0"/>
        <v>18.628875879393316</v>
      </c>
      <c r="G26">
        <f t="shared" si="13"/>
        <v>10.755386503667857</v>
      </c>
      <c r="K26">
        <v>2800</v>
      </c>
      <c r="L26">
        <f>'Gd3+ Raw Data'!F25</f>
        <v>-10.771167807161575</v>
      </c>
      <c r="M26">
        <f>'Gd3+ Raw Data'!J25</f>
        <v>-55.27864034216752</v>
      </c>
      <c r="N26">
        <f>'Gd3+ Raw Data'!F135</f>
        <v>-8.2442528055330264</v>
      </c>
      <c r="O26">
        <f>'Gd3+ Raw Data'!J135</f>
        <v>-58.456191470309363</v>
      </c>
      <c r="R26">
        <f t="shared" si="14"/>
        <v>-9.5077103063473007</v>
      </c>
      <c r="S26">
        <f t="shared" si="15"/>
        <v>-56.867415906238442</v>
      </c>
      <c r="T26">
        <f t="shared" si="21"/>
        <v>1.7867987331335695</v>
      </c>
      <c r="U26">
        <f t="shared" si="17"/>
        <v>2.2468679502760613</v>
      </c>
      <c r="V26">
        <f t="shared" si="18"/>
        <v>1.0316087295623486</v>
      </c>
      <c r="W26">
        <f>U26/SQRT(2)</f>
        <v>1.5887755640709214</v>
      </c>
      <c r="AA26">
        <v>3000</v>
      </c>
      <c r="AB26">
        <f>'Gd3+ Raw Data'!F45</f>
        <v>-3.8976136173902054</v>
      </c>
      <c r="AC26">
        <f>'Gd3+ Raw Data'!J45</f>
        <v>41.004806530676305</v>
      </c>
      <c r="AE26">
        <f>'Gd3+ Raw Data'!J61</f>
        <v>-38.642791823696953</v>
      </c>
      <c r="AF26">
        <f>'Gd3+ Raw Data'!F137</f>
        <v>0</v>
      </c>
      <c r="AG26">
        <f>'Gd3+ Raw Data'!J137</f>
        <v>0</v>
      </c>
      <c r="AH26">
        <f t="shared" si="2"/>
        <v>-3.8976136173902054</v>
      </c>
      <c r="AI26">
        <f t="shared" si="3"/>
        <v>-2.3812877864548696</v>
      </c>
      <c r="AJ26" t="e">
        <f t="shared" si="4"/>
        <v>#DIV/0!</v>
      </c>
      <c r="AK26">
        <f t="shared" si="5"/>
        <v>61.357203001685171</v>
      </c>
      <c r="AL26" t="e">
        <f t="shared" si="6"/>
        <v>#DIV/0!</v>
      </c>
      <c r="AM26">
        <f t="shared" si="7"/>
        <v>43.386094317131167</v>
      </c>
      <c r="AO26">
        <v>3000</v>
      </c>
      <c r="AP26" t="e">
        <f>AVERAGE(L27,#REF!,#REF!,AB26,AD26)</f>
        <v>#REF!</v>
      </c>
      <c r="AR26" t="e">
        <f>STDEV(L27,#REF!,#REF!,AB26,AD26)</f>
        <v>#REF!</v>
      </c>
      <c r="AS26">
        <f>STDEV(M26,O27,Q26,AC26,AE25)</f>
        <v>43.351479407555892</v>
      </c>
      <c r="AT26" t="e">
        <f t="shared" si="10"/>
        <v>#REF!</v>
      </c>
      <c r="AU26">
        <f t="shared" si="11"/>
        <v>19.387370976095458</v>
      </c>
    </row>
    <row r="27" spans="1:47" x14ac:dyDescent="0.3">
      <c r="A27">
        <v>3000</v>
      </c>
      <c r="B27">
        <f>'Gd3+ Raw Data'!F80</f>
        <v>-26.597473249710347</v>
      </c>
      <c r="D27">
        <f>'Gd3+ Raw Data'!F118</f>
        <v>-44.601752070299064</v>
      </c>
      <c r="E27">
        <f t="shared" si="12"/>
        <v>-35.599612660004709</v>
      </c>
      <c r="F27">
        <f t="shared" si="0"/>
        <v>8.8449146575413486</v>
      </c>
      <c r="G27">
        <f t="shared" si="13"/>
        <v>5.1066138584907641</v>
      </c>
      <c r="K27">
        <v>3000</v>
      </c>
      <c r="L27">
        <f>'Gd3+ Raw Data'!F26</f>
        <v>-10.771167807161575</v>
      </c>
      <c r="M27">
        <f>'Gd3+ Raw Data'!J26</f>
        <v>-47.194570732742015</v>
      </c>
      <c r="N27">
        <f>'Gd3+ Raw Data'!F136</f>
        <v>-20.943059485731542</v>
      </c>
      <c r="O27">
        <f>'Gd3+ Raw Data'!J136</f>
        <v>-23.264585094759273</v>
      </c>
      <c r="R27">
        <f t="shared" si="14"/>
        <v>-15.857113646446559</v>
      </c>
      <c r="S27">
        <f t="shared" si="15"/>
        <v>-35.229577913750646</v>
      </c>
      <c r="T27">
        <f t="shared" si="21"/>
        <v>7.1926135834118394</v>
      </c>
      <c r="U27">
        <f t="shared" si="17"/>
        <v>16.921055118314282</v>
      </c>
      <c r="V27">
        <f t="shared" si="18"/>
        <v>4.1526573885597848</v>
      </c>
      <c r="W27">
        <f>U27/SQRT(2)</f>
        <v>11.964992818991366</v>
      </c>
    </row>
    <row r="30" spans="1:47" x14ac:dyDescent="0.3">
      <c r="N30" t="s">
        <v>210</v>
      </c>
    </row>
    <row r="55" spans="38:38" x14ac:dyDescent="0.3">
      <c r="AL55" t="s">
        <v>32</v>
      </c>
    </row>
    <row r="56" spans="38:38" x14ac:dyDescent="0.3">
      <c r="AL56" t="s">
        <v>33</v>
      </c>
    </row>
    <row r="57" spans="38:38" x14ac:dyDescent="0.3">
      <c r="AL57" t="s">
        <v>30</v>
      </c>
    </row>
    <row r="58" spans="38:38" x14ac:dyDescent="0.3">
      <c r="AL58" t="s">
        <v>31</v>
      </c>
    </row>
    <row r="59" spans="38:38" x14ac:dyDescent="0.3">
      <c r="AL59" t="s">
        <v>34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109"/>
  <sheetViews>
    <sheetView topLeftCell="A26" workbookViewId="0">
      <selection activeCell="C39" sqref="C39"/>
    </sheetView>
  </sheetViews>
  <sheetFormatPr defaultColWidth="10.8203125" defaultRowHeight="12.4" x14ac:dyDescent="0.3"/>
  <sheetData>
    <row r="1" spans="1:30" x14ac:dyDescent="0.3">
      <c r="A1" s="10" t="s">
        <v>201</v>
      </c>
    </row>
    <row r="2" spans="1:30" x14ac:dyDescent="0.3">
      <c r="A2" s="10" t="s">
        <v>217</v>
      </c>
    </row>
    <row r="3" spans="1:30" x14ac:dyDescent="0.3">
      <c r="A3" t="s">
        <v>204</v>
      </c>
    </row>
    <row r="4" spans="1:30" x14ac:dyDescent="0.3">
      <c r="A4" s="10" t="s">
        <v>231</v>
      </c>
    </row>
    <row r="7" spans="1:30" ht="12.75" thickBot="1" x14ac:dyDescent="0.35"/>
    <row r="8" spans="1:30" x14ac:dyDescent="0.3">
      <c r="B8" t="s">
        <v>35</v>
      </c>
      <c r="P8" t="s">
        <v>59</v>
      </c>
      <c r="X8" s="23"/>
      <c r="Y8" s="24" t="s">
        <v>184</v>
      </c>
      <c r="Z8" s="24"/>
      <c r="AA8" s="24"/>
      <c r="AB8" s="24"/>
      <c r="AC8" s="24"/>
      <c r="AD8" s="25"/>
    </row>
    <row r="9" spans="1:30" x14ac:dyDescent="0.3">
      <c r="B9" t="s">
        <v>36</v>
      </c>
      <c r="D9" t="s">
        <v>37</v>
      </c>
      <c r="F9" t="s">
        <v>38</v>
      </c>
      <c r="H9" t="s">
        <v>39</v>
      </c>
      <c r="J9" t="s">
        <v>40</v>
      </c>
      <c r="L9" t="s">
        <v>41</v>
      </c>
      <c r="P9" t="s">
        <v>60</v>
      </c>
      <c r="Q9" t="s">
        <v>61</v>
      </c>
      <c r="R9" t="s">
        <v>51</v>
      </c>
      <c r="S9" t="s">
        <v>39</v>
      </c>
      <c r="T9" t="s">
        <v>40</v>
      </c>
      <c r="U9" t="s">
        <v>41</v>
      </c>
      <c r="X9" s="11"/>
      <c r="Y9" s="1" t="s">
        <v>44</v>
      </c>
      <c r="Z9" s="1" t="s">
        <v>41</v>
      </c>
      <c r="AA9" s="1" t="s">
        <v>44</v>
      </c>
      <c r="AB9" s="1" t="s">
        <v>25</v>
      </c>
      <c r="AC9" s="1" t="s">
        <v>44</v>
      </c>
      <c r="AD9" s="12" t="s">
        <v>25</v>
      </c>
    </row>
    <row r="10" spans="1:30" x14ac:dyDescent="0.3">
      <c r="B10" t="s">
        <v>42</v>
      </c>
      <c r="C10" t="s">
        <v>43</v>
      </c>
      <c r="D10" t="s">
        <v>42</v>
      </c>
      <c r="E10" t="s">
        <v>43</v>
      </c>
      <c r="F10" t="s">
        <v>42</v>
      </c>
      <c r="G10" t="s">
        <v>43</v>
      </c>
      <c r="H10" t="s">
        <v>42</v>
      </c>
      <c r="I10" t="s">
        <v>43</v>
      </c>
      <c r="J10" t="s">
        <v>42</v>
      </c>
      <c r="K10" t="s">
        <v>43</v>
      </c>
      <c r="L10" t="s">
        <v>42</v>
      </c>
      <c r="M10" t="s">
        <v>43</v>
      </c>
      <c r="X10" s="11"/>
      <c r="Y10" s="1" t="s">
        <v>43</v>
      </c>
      <c r="Z10" s="1"/>
      <c r="AA10" s="1" t="s">
        <v>42</v>
      </c>
      <c r="AB10" s="1"/>
      <c r="AC10" s="1" t="s">
        <v>57</v>
      </c>
      <c r="AD10" s="12"/>
    </row>
    <row r="11" spans="1:30" x14ac:dyDescent="0.3">
      <c r="O11">
        <v>10</v>
      </c>
      <c r="P11">
        <v>0</v>
      </c>
      <c r="Q11">
        <v>-5.9709415002337396</v>
      </c>
      <c r="R11">
        <v>0</v>
      </c>
      <c r="S11">
        <v>-1.9903138334112465</v>
      </c>
      <c r="T11" t="e">
        <v>#DIV/0!</v>
      </c>
      <c r="U11" t="e">
        <v>#DIV/0!</v>
      </c>
      <c r="X11" s="11">
        <v>10</v>
      </c>
      <c r="Y11" s="1">
        <f>N65</f>
        <v>-9.6359014616672916</v>
      </c>
      <c r="Z11" s="1">
        <f>P65</f>
        <v>9.6359014616672916</v>
      </c>
      <c r="AA11" s="1">
        <f>N39</f>
        <v>0</v>
      </c>
      <c r="AB11" s="1">
        <f t="shared" ref="AB11:AB29" si="0">P39</f>
        <v>0</v>
      </c>
      <c r="AC11" s="1">
        <f>C39</f>
        <v>-4.2347999858858598</v>
      </c>
      <c r="AD11" s="12">
        <f>O90</f>
        <v>4.2347999858858607</v>
      </c>
    </row>
    <row r="12" spans="1:30" x14ac:dyDescent="0.3">
      <c r="A12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-13.586333267543116</v>
      </c>
      <c r="H12">
        <v>0</v>
      </c>
      <c r="I12">
        <f>AVERAGE(C12,E12,G12)</f>
        <v>-4.5287777558477051</v>
      </c>
      <c r="J12">
        <v>0</v>
      </c>
      <c r="K12">
        <f>STDEV(C12,E12,G12)</f>
        <v>7.844073169315986</v>
      </c>
      <c r="L12">
        <v>0</v>
      </c>
      <c r="M12">
        <f>K12/SQRT(3)</f>
        <v>4.528777755847706</v>
      </c>
      <c r="O12">
        <v>100</v>
      </c>
      <c r="P12">
        <v>0</v>
      </c>
      <c r="Q12">
        <v>-5.4858338489841563</v>
      </c>
      <c r="R12">
        <v>-16.954517820255475</v>
      </c>
      <c r="S12">
        <v>-7.4801172230798771</v>
      </c>
      <c r="T12">
        <v>3.4473246824754575</v>
      </c>
      <c r="U12">
        <v>1.9903138334112467</v>
      </c>
      <c r="X12" s="11">
        <v>100</v>
      </c>
      <c r="Y12" s="1">
        <f t="shared" ref="Y12:Y29" si="1">N66</f>
        <v>-29.682189170409639</v>
      </c>
      <c r="Z12" s="1">
        <f t="shared" ref="Z12:Z29" si="2">P66</f>
        <v>19.612617630727435</v>
      </c>
      <c r="AA12" s="1">
        <f t="shared" ref="AA12:AA29" si="3">N40</f>
        <v>6.1903045240824</v>
      </c>
      <c r="AB12" s="1">
        <f t="shared" si="0"/>
        <v>3.1179358564617763</v>
      </c>
      <c r="AC12" s="1">
        <f t="shared" ref="AC12:AC29" si="4">C40</f>
        <v>-15.915480151404877</v>
      </c>
      <c r="AD12" s="12">
        <f t="shared" ref="AD12:AD29" si="5">O91</f>
        <v>10.627651707691964</v>
      </c>
    </row>
    <row r="13" spans="1:30" x14ac:dyDescent="0.3">
      <c r="A13">
        <v>100</v>
      </c>
      <c r="B13">
        <v>4.0577954034523689</v>
      </c>
      <c r="C13">
        <v>1.6929890232643796</v>
      </c>
      <c r="D13">
        <v>4.6703490910027456</v>
      </c>
      <c r="E13">
        <v>-13.324227765818586</v>
      </c>
      <c r="F13">
        <v>-7.0402740198698073</v>
      </c>
      <c r="G13">
        <v>-30.219761476128671</v>
      </c>
      <c r="H13">
        <v>0.56262349152843605</v>
      </c>
      <c r="I13">
        <f t="shared" ref="I13:I30" si="6">AVERAGE(C13,E13,G13)</f>
        <v>-13.950333406227626</v>
      </c>
      <c r="J13">
        <v>6.5914219582463449</v>
      </c>
      <c r="K13">
        <f t="shared" ref="K13:K30" si="7">STDEV(C13,E13,G13)</f>
        <v>15.965585404670943</v>
      </c>
      <c r="L13">
        <v>3.8055592419359376</v>
      </c>
      <c r="M13">
        <f t="shared" ref="M13:M30" si="8">K13/SQRT(3)</f>
        <v>9.2177350311567299</v>
      </c>
      <c r="O13">
        <v>200</v>
      </c>
      <c r="P13">
        <v>0</v>
      </c>
      <c r="Q13">
        <v>5.0551532050283177</v>
      </c>
      <c r="R13">
        <v>-8.6499752337229516</v>
      </c>
      <c r="S13">
        <v>-1.1982740095648781</v>
      </c>
      <c r="T13">
        <v>8.6514041208052515</v>
      </c>
      <c r="U13">
        <v>4.9948904980151498</v>
      </c>
      <c r="X13" s="11">
        <v>200</v>
      </c>
      <c r="Y13" s="1">
        <f t="shared" si="1"/>
        <v>-17.085100727285418</v>
      </c>
      <c r="Z13" s="1">
        <f t="shared" si="2"/>
        <v>20.518031573162528</v>
      </c>
      <c r="AA13" s="1">
        <f t="shared" si="3"/>
        <v>-3.4482656320361365</v>
      </c>
      <c r="AB13" s="1">
        <f t="shared" si="0"/>
        <v>2.2179806349215396</v>
      </c>
      <c r="AC13" s="1">
        <f t="shared" si="4"/>
        <v>-2.54957317464629</v>
      </c>
      <c r="AD13" s="12">
        <f t="shared" si="5"/>
        <v>8.5138794221152203</v>
      </c>
    </row>
    <row r="14" spans="1:30" x14ac:dyDescent="0.3">
      <c r="A14">
        <v>200</v>
      </c>
      <c r="B14">
        <v>-3.5667981396709458</v>
      </c>
      <c r="C14">
        <v>10.982310767431036</v>
      </c>
      <c r="D14">
        <v>-1.2951534128879838</v>
      </c>
      <c r="E14">
        <v>-20.343378740136419</v>
      </c>
      <c r="F14">
        <v>-7.6511801116782348</v>
      </c>
      <c r="G14">
        <v>-14.728413775718263</v>
      </c>
      <c r="H14">
        <v>-4.1710438880790548</v>
      </c>
      <c r="I14">
        <f t="shared" si="6"/>
        <v>-8.0298272494745486</v>
      </c>
      <c r="J14">
        <v>3.2208079021086586</v>
      </c>
      <c r="K14">
        <f t="shared" si="7"/>
        <v>16.702634578661861</v>
      </c>
      <c r="L14">
        <v>1.8595343092905079</v>
      </c>
      <c r="M14">
        <f t="shared" si="8"/>
        <v>9.6432705701663775</v>
      </c>
      <c r="O14">
        <v>300</v>
      </c>
      <c r="P14">
        <v>6.0660193811484797</v>
      </c>
      <c r="Q14">
        <v>16.084500670976443</v>
      </c>
      <c r="R14">
        <v>-12.703438856096472</v>
      </c>
      <c r="S14">
        <v>3.1490270653428163</v>
      </c>
      <c r="T14">
        <v>6.9306949025452145</v>
      </c>
      <c r="U14">
        <v>4.0014385676556472</v>
      </c>
      <c r="X14" s="11">
        <v>300</v>
      </c>
      <c r="Y14" s="1">
        <f t="shared" si="1"/>
        <v>-15.836757340600267</v>
      </c>
      <c r="Z14" s="1">
        <f t="shared" si="2"/>
        <v>24.076252456486419</v>
      </c>
      <c r="AA14" s="1">
        <f t="shared" si="3"/>
        <v>-3.4127325592579196</v>
      </c>
      <c r="AB14" s="1">
        <f t="shared" si="0"/>
        <v>1.7198786240797439</v>
      </c>
      <c r="AC14" s="1">
        <f t="shared" si="4"/>
        <v>6.7001995102510632</v>
      </c>
      <c r="AD14" s="12">
        <f t="shared" si="5"/>
        <v>17.952246508204251</v>
      </c>
    </row>
    <row r="15" spans="1:30" x14ac:dyDescent="0.3">
      <c r="A15">
        <v>300</v>
      </c>
      <c r="B15">
        <v>-2.5810810155948216</v>
      </c>
      <c r="C15">
        <v>15.18807812910714</v>
      </c>
      <c r="D15">
        <v>-2.2307699656055058</v>
      </c>
      <c r="E15">
        <v>-18.76586991486786</v>
      </c>
      <c r="F15">
        <v>-6.0309113937899506</v>
      </c>
      <c r="G15">
        <v>-18.751563071441758</v>
      </c>
      <c r="H15">
        <v>-3.6142541249967599</v>
      </c>
      <c r="I15">
        <f t="shared" si="6"/>
        <v>-7.4431182857341591</v>
      </c>
      <c r="J15">
        <v>2.1002032577930101</v>
      </c>
      <c r="K15">
        <f t="shared" si="7"/>
        <v>19.59919231873565</v>
      </c>
      <c r="L15">
        <v>1.2125529162397235</v>
      </c>
      <c r="M15">
        <f t="shared" si="8"/>
        <v>11.315598961121273</v>
      </c>
      <c r="O15">
        <v>400</v>
      </c>
      <c r="P15">
        <v>12.188263323066728</v>
      </c>
      <c r="Q15">
        <v>-6.1332013065507613</v>
      </c>
      <c r="R15">
        <v>-20.997595454750606</v>
      </c>
      <c r="S15">
        <v>-4.9808444794115463</v>
      </c>
      <c r="T15">
        <v>14.613965877935179</v>
      </c>
      <c r="U15">
        <v>8.4373771335538823</v>
      </c>
      <c r="X15" s="11">
        <v>400</v>
      </c>
      <c r="Y15" s="1">
        <f t="shared" si="1"/>
        <v>60.781424984637688</v>
      </c>
      <c r="Z15" s="1">
        <f t="shared" si="2"/>
        <v>12.312085572708993</v>
      </c>
      <c r="AA15" s="1">
        <f t="shared" si="3"/>
        <v>-12.7797961392898</v>
      </c>
      <c r="AB15" s="1">
        <f t="shared" si="0"/>
        <v>6.7463858724474957</v>
      </c>
      <c r="AC15" s="1">
        <f t="shared" si="4"/>
        <v>-10.59776592868276</v>
      </c>
      <c r="AD15" s="12">
        <f t="shared" si="5"/>
        <v>20.420099636249876</v>
      </c>
    </row>
    <row r="16" spans="1:30" x14ac:dyDescent="0.3">
      <c r="A16">
        <v>400</v>
      </c>
      <c r="B16">
        <v>-10.771167807161575</v>
      </c>
      <c r="C16">
        <v>17.078253938881161</v>
      </c>
      <c r="D16">
        <v>-7.2479630577994447</v>
      </c>
      <c r="E16">
        <v>33.100472093059111</v>
      </c>
      <c r="F16">
        <v>-7.8557187761680192</v>
      </c>
      <c r="G16">
        <v>35.52126785058045</v>
      </c>
      <c r="H16">
        <v>-8.6249498803763469</v>
      </c>
      <c r="I16">
        <f t="shared" si="6"/>
        <v>28.566664627506906</v>
      </c>
      <c r="J16">
        <v>1.883356125442865</v>
      </c>
      <c r="K16">
        <f t="shared" si="7"/>
        <v>10.022611842120114</v>
      </c>
      <c r="L16">
        <v>1.0873561660043687</v>
      </c>
      <c r="M16">
        <f t="shared" si="8"/>
        <v>5.7865576450311789</v>
      </c>
      <c r="O16">
        <v>500</v>
      </c>
      <c r="P16">
        <v>16.33779960760635</v>
      </c>
      <c r="Q16">
        <v>-0.45836693258616279</v>
      </c>
      <c r="R16">
        <v>-41.277978511865733</v>
      </c>
      <c r="S16">
        <v>-8.4661819456151814</v>
      </c>
      <c r="T16">
        <v>16.622913414865028</v>
      </c>
      <c r="U16">
        <v>9.5972435347881664</v>
      </c>
      <c r="X16" s="11">
        <v>500</v>
      </c>
      <c r="Y16" s="1">
        <f t="shared" si="1"/>
        <v>121.06049903700539</v>
      </c>
      <c r="Z16" s="1">
        <f t="shared" si="2"/>
        <v>60.535294763790134</v>
      </c>
      <c r="AA16" s="1">
        <f t="shared" si="3"/>
        <v>-22.517433884888717</v>
      </c>
      <c r="AB16" s="1">
        <f t="shared" si="0"/>
        <v>15.637407635363878</v>
      </c>
      <c r="AC16" s="1">
        <f t="shared" si="4"/>
        <v>-18.013534640589665</v>
      </c>
      <c r="AD16" s="12">
        <f t="shared" si="5"/>
        <v>36.399471491502361</v>
      </c>
    </row>
    <row r="17" spans="1:30" x14ac:dyDescent="0.3">
      <c r="A17">
        <v>500</v>
      </c>
      <c r="B17">
        <v>-24.708635234442088</v>
      </c>
      <c r="C17">
        <v>0</v>
      </c>
      <c r="D17">
        <f>AVERAGE(D16,D18)</f>
        <v>-4.271558235343714</v>
      </c>
      <c r="E17">
        <f>AVERAGE(E16,E18)</f>
        <v>85.982054294898944</v>
      </c>
      <c r="F17" s="3">
        <v>-7.6511801116782348</v>
      </c>
      <c r="G17">
        <v>84.709633659249661</v>
      </c>
      <c r="H17">
        <v>-16.179907673060161</v>
      </c>
      <c r="I17">
        <f t="shared" si="6"/>
        <v>56.89722931804954</v>
      </c>
      <c r="J17">
        <v>12.061442187091535</v>
      </c>
      <c r="K17">
        <f t="shared" si="7"/>
        <v>49.278553059333447</v>
      </c>
      <c r="L17">
        <v>6.9636768935324067</v>
      </c>
      <c r="M17">
        <f t="shared" si="8"/>
        <v>28.450985874081425</v>
      </c>
      <c r="O17">
        <v>600</v>
      </c>
      <c r="P17">
        <v>45.329588267298647</v>
      </c>
      <c r="Q17">
        <v>-22.697930487747687</v>
      </c>
      <c r="R17">
        <v>-29.289322488463387</v>
      </c>
      <c r="S17">
        <v>-2.219221569637476</v>
      </c>
      <c r="T17">
        <v>29.630867318393317</v>
      </c>
      <c r="U17">
        <v>17.107389222596467</v>
      </c>
      <c r="X17" s="11">
        <v>600</v>
      </c>
      <c r="Y17" s="1">
        <f t="shared" si="1"/>
        <v>153.13662492584675</v>
      </c>
      <c r="Z17" s="1">
        <f t="shared" si="2"/>
        <v>84.329423465591603</v>
      </c>
      <c r="AA17" s="1">
        <f t="shared" si="3"/>
        <v>-18.992071559162493</v>
      </c>
      <c r="AB17" s="1">
        <f t="shared" si="0"/>
        <v>10.247292957307211</v>
      </c>
      <c r="AC17" s="1">
        <f t="shared" si="4"/>
        <v>-4.7218480392466509</v>
      </c>
      <c r="AD17" s="12">
        <f t="shared" si="5"/>
        <v>50.746664217531219</v>
      </c>
    </row>
    <row r="18" spans="1:30" x14ac:dyDescent="0.3">
      <c r="A18">
        <v>600</v>
      </c>
      <c r="B18">
        <v>-17.831920141714185</v>
      </c>
      <c r="C18">
        <v>1.6929890232643796</v>
      </c>
      <c r="D18" s="4">
        <v>-1.2951534128879838</v>
      </c>
      <c r="E18">
        <v>138.86363649673879</v>
      </c>
      <c r="F18">
        <v>-13.779563806822715</v>
      </c>
      <c r="G18">
        <v>75.361441926621112</v>
      </c>
      <c r="H18">
        <v>-10.968879120474961</v>
      </c>
      <c r="I18">
        <f t="shared" si="6"/>
        <v>71.97268914887475</v>
      </c>
      <c r="J18">
        <v>8.6192299403981334</v>
      </c>
      <c r="K18">
        <f t="shared" si="7"/>
        <v>68.648083484643337</v>
      </c>
      <c r="L18">
        <v>4.9763147262961445</v>
      </c>
      <c r="M18">
        <f t="shared" si="8"/>
        <v>39.633989479210733</v>
      </c>
      <c r="O18">
        <v>800</v>
      </c>
      <c r="P18" s="27">
        <v>74.444934244427259</v>
      </c>
      <c r="Q18">
        <v>5.4895707414932771</v>
      </c>
      <c r="R18">
        <v>26.081524453852701</v>
      </c>
      <c r="S18">
        <v>35.338676479924409</v>
      </c>
      <c r="T18">
        <v>41.310151292492378</v>
      </c>
      <c r="U18">
        <v>23.850426968984642</v>
      </c>
      <c r="X18" s="11">
        <v>800</v>
      </c>
      <c r="Y18" s="1">
        <f t="shared" si="1"/>
        <v>222.02842455452364</v>
      </c>
      <c r="Z18" s="1">
        <f t="shared" si="2"/>
        <v>48.792241854708216</v>
      </c>
      <c r="AA18" s="1">
        <f t="shared" si="3"/>
        <v>-28.804820384586449</v>
      </c>
      <c r="AB18" s="1">
        <f t="shared" si="0"/>
        <v>9.4458813656674145</v>
      </c>
      <c r="AC18" s="1">
        <f t="shared" si="4"/>
        <v>75.190266050613914</v>
      </c>
      <c r="AD18" s="12">
        <f t="shared" si="5"/>
        <v>43.483358074362627</v>
      </c>
    </row>
    <row r="19" spans="1:30" x14ac:dyDescent="0.3">
      <c r="A19">
        <v>800</v>
      </c>
      <c r="B19">
        <v>-21.39756185347419</v>
      </c>
      <c r="C19" s="3">
        <v>72.499561059127956</v>
      </c>
      <c r="D19">
        <v>-13.185463187593893</v>
      </c>
      <c r="E19">
        <v>148.85523826516979</v>
      </c>
      <c r="F19">
        <v>-13.779563806822715</v>
      </c>
      <c r="G19">
        <v>91.698648022117936</v>
      </c>
      <c r="H19">
        <v>-16.120862949296932</v>
      </c>
      <c r="I19">
        <f t="shared" si="6"/>
        <v>104.3511491154719</v>
      </c>
      <c r="J19">
        <v>4.5793997838637273</v>
      </c>
      <c r="K19">
        <f t="shared" si="7"/>
        <v>39.719160342790538</v>
      </c>
      <c r="L19">
        <v>2.6439176979406369</v>
      </c>
      <c r="M19">
        <f t="shared" si="8"/>
        <v>22.931867915896028</v>
      </c>
      <c r="O19">
        <v>1000</v>
      </c>
      <c r="P19">
        <v>45.329588267298647</v>
      </c>
      <c r="Q19">
        <v>41.529107669404517</v>
      </c>
      <c r="R19" s="27">
        <v>54.138317384687575</v>
      </c>
      <c r="S19" s="26">
        <v>46.99900444046358</v>
      </c>
      <c r="T19">
        <v>35.3974813606956</v>
      </c>
      <c r="U19">
        <v>20.436745392232368</v>
      </c>
      <c r="X19" s="11">
        <v>1000</v>
      </c>
      <c r="Y19" s="1">
        <f t="shared" si="1"/>
        <v>213.8526395420013</v>
      </c>
      <c r="Z19" s="1">
        <f t="shared" si="2"/>
        <v>73.695150132070523</v>
      </c>
      <c r="AA19" s="1">
        <f t="shared" si="3"/>
        <v>-17.054597052782665</v>
      </c>
      <c r="AB19" s="1">
        <f t="shared" si="0"/>
        <v>14.930299273046158</v>
      </c>
      <c r="AC19" s="1">
        <f t="shared" si="4"/>
        <v>100</v>
      </c>
      <c r="AD19" s="12">
        <f t="shared" si="5"/>
        <v>7.9457975642660177</v>
      </c>
    </row>
    <row r="20" spans="1:30" x14ac:dyDescent="0.3">
      <c r="A20">
        <v>1000</v>
      </c>
      <c r="B20">
        <v>4.0577954034523689</v>
      </c>
      <c r="C20">
        <v>39.423906597442013</v>
      </c>
      <c r="D20">
        <v>-20.248549105705838</v>
      </c>
      <c r="E20" s="3">
        <v>159.34316927238945</v>
      </c>
      <c r="F20">
        <v>-20.141621817233123</v>
      </c>
      <c r="G20" s="3">
        <v>102.75875879334984</v>
      </c>
      <c r="H20">
        <v>-12.110791839828863</v>
      </c>
      <c r="I20">
        <f t="shared" si="6"/>
        <v>100.50861155439377</v>
      </c>
      <c r="J20">
        <v>14.002509362394747</v>
      </c>
      <c r="K20">
        <f t="shared" si="7"/>
        <v>59.991289051607296</v>
      </c>
      <c r="L20">
        <v>8.0843525497088624</v>
      </c>
      <c r="M20">
        <f t="shared" si="8"/>
        <v>34.635986882978123</v>
      </c>
      <c r="O20">
        <v>1200</v>
      </c>
      <c r="P20">
        <v>10.054842107563843</v>
      </c>
      <c r="Q20" s="27">
        <v>53.813324820682105</v>
      </c>
      <c r="R20">
        <v>4.0556920643892491</v>
      </c>
      <c r="S20">
        <v>22.641286330878401</v>
      </c>
      <c r="T20">
        <v>6.4682497772129377</v>
      </c>
      <c r="U20">
        <v>3.7344457500596269</v>
      </c>
      <c r="X20" s="11">
        <v>1200</v>
      </c>
      <c r="Y20" s="1">
        <f t="shared" si="1"/>
        <v>150.43478204792888</v>
      </c>
      <c r="Z20" s="1">
        <f t="shared" si="2"/>
        <v>82.460463147993352</v>
      </c>
      <c r="AA20" s="1">
        <f t="shared" si="3"/>
        <v>-9.6676316248928398</v>
      </c>
      <c r="AB20" s="1">
        <f t="shared" si="0"/>
        <v>21.457200837934941</v>
      </c>
      <c r="AC20" s="1">
        <f t="shared" si="4"/>
        <v>48.173970066875476</v>
      </c>
      <c r="AD20" s="12">
        <f t="shared" si="5"/>
        <v>33.366530037862326</v>
      </c>
    </row>
    <row r="21" spans="1:30" x14ac:dyDescent="0.3">
      <c r="A21">
        <v>1200</v>
      </c>
      <c r="B21" s="3">
        <v>14.268657367370929</v>
      </c>
      <c r="C21">
        <v>17.3903265212642</v>
      </c>
      <c r="D21">
        <v>-20.248549105705838</v>
      </c>
      <c r="E21">
        <v>146.08610588526281</v>
      </c>
      <c r="F21">
        <v>-7.8557187761680192</v>
      </c>
      <c r="G21">
        <v>48.632117277596379</v>
      </c>
      <c r="H21">
        <v>-4.6118701715009758</v>
      </c>
      <c r="I21">
        <f t="shared" si="6"/>
        <v>70.702849894707796</v>
      </c>
      <c r="J21">
        <v>17.485745651923267</v>
      </c>
      <c r="K21">
        <f t="shared" si="7"/>
        <v>67.126662625359046</v>
      </c>
      <c r="L21">
        <v>10.095399959119227</v>
      </c>
      <c r="M21">
        <f t="shared" si="8"/>
        <v>38.755596736552235</v>
      </c>
      <c r="O21">
        <v>1400</v>
      </c>
      <c r="P21">
        <v>-29.289326408894766</v>
      </c>
      <c r="Q21">
        <v>29.256789570590193</v>
      </c>
      <c r="R21">
        <v>-54.136635997029494</v>
      </c>
      <c r="S21">
        <v>-18.056390945111357</v>
      </c>
      <c r="T21">
        <v>27.161911530992864</v>
      </c>
      <c r="U21">
        <v>15.681936934123531</v>
      </c>
      <c r="X21" s="11">
        <v>1400</v>
      </c>
      <c r="Y21" s="1">
        <f t="shared" si="1"/>
        <v>72.628203768768188</v>
      </c>
      <c r="Z21" s="1">
        <f t="shared" si="2"/>
        <v>86.570109379669304</v>
      </c>
      <c r="AA21" s="1">
        <f t="shared" si="3"/>
        <v>-29.840120799672928</v>
      </c>
      <c r="AB21" s="1">
        <f t="shared" si="0"/>
        <v>0.29007788448807181</v>
      </c>
      <c r="AC21" s="1">
        <f t="shared" si="4"/>
        <v>-38.418666863432087</v>
      </c>
      <c r="AD21" s="12">
        <f t="shared" si="5"/>
        <v>52.597070908531485</v>
      </c>
    </row>
    <row r="22" spans="1:30" x14ac:dyDescent="0.3">
      <c r="A22">
        <v>1400</v>
      </c>
      <c r="B22">
        <v>-14.043407237520611</v>
      </c>
      <c r="C22">
        <v>20.263939628799797</v>
      </c>
      <c r="D22">
        <v>-14.250708054690598</v>
      </c>
      <c r="E22">
        <v>110.51061521243403</v>
      </c>
      <c r="F22">
        <v>-1.7127756714791276</v>
      </c>
      <c r="G22">
        <v>-28.370956698296922</v>
      </c>
      <c r="H22">
        <v>-10.002296987896779</v>
      </c>
      <c r="I22">
        <f t="shared" si="6"/>
        <v>34.1345327143123</v>
      </c>
      <c r="J22">
        <v>7.1796842652519768</v>
      </c>
      <c r="K22">
        <f t="shared" si="7"/>
        <v>70.472106315242087</v>
      </c>
      <c r="L22">
        <v>4.1451926432397492</v>
      </c>
      <c r="M22">
        <f t="shared" si="8"/>
        <v>40.68708955146495</v>
      </c>
      <c r="O22">
        <v>1600</v>
      </c>
      <c r="P22">
        <v>-25.143819656146015</v>
      </c>
      <c r="Q22">
        <v>-4.6828104457492525</v>
      </c>
      <c r="R22">
        <v>-45.860974662614282</v>
      </c>
      <c r="S22">
        <v>-25.229201588169854</v>
      </c>
      <c r="T22">
        <v>42.816468634459724</v>
      </c>
      <c r="U22">
        <v>24.720099691854493</v>
      </c>
      <c r="X22" s="11">
        <v>1600</v>
      </c>
      <c r="Y22" s="1">
        <f t="shared" si="1"/>
        <v>-31.854310339402577</v>
      </c>
      <c r="Z22" s="1">
        <f t="shared" si="2"/>
        <v>36.278861444959091</v>
      </c>
      <c r="AA22" s="1">
        <f t="shared" si="3"/>
        <v>-25.251382366120094</v>
      </c>
      <c r="AB22" s="1">
        <f t="shared" si="0"/>
        <v>5.3000260120322826</v>
      </c>
      <c r="AC22" s="1">
        <f t="shared" si="4"/>
        <v>-53.680289377467936</v>
      </c>
      <c r="AD22" s="12">
        <f t="shared" si="5"/>
        <v>25.292426719200396</v>
      </c>
    </row>
    <row r="23" spans="1:30" x14ac:dyDescent="0.3">
      <c r="A23">
        <v>1600</v>
      </c>
      <c r="B23">
        <v>-6.9278732607874876</v>
      </c>
      <c r="C23">
        <v>14.017548839149407</v>
      </c>
      <c r="D23">
        <v>-14.896257890983456</v>
      </c>
      <c r="E23">
        <v>-13.911859954510565</v>
      </c>
      <c r="F23">
        <v>-7.8557187761680192</v>
      </c>
      <c r="G23">
        <v>-45.019315077323441</v>
      </c>
      <c r="H23">
        <v>-9.8932833093129862</v>
      </c>
      <c r="I23">
        <f t="shared" si="6"/>
        <v>-14.971208730894865</v>
      </c>
      <c r="J23">
        <v>4.3574694862653436</v>
      </c>
      <c r="K23">
        <f t="shared" si="7"/>
        <v>29.532685115741739</v>
      </c>
      <c r="L23">
        <v>2.5157861808808764</v>
      </c>
      <c r="M23">
        <f t="shared" si="8"/>
        <v>17.050703701465949</v>
      </c>
      <c r="O23">
        <v>1800</v>
      </c>
      <c r="P23">
        <v>-60.064704566511871</v>
      </c>
      <c r="Q23">
        <v>-17.176354094015377</v>
      </c>
      <c r="R23">
        <v>-54.136635997029494</v>
      </c>
      <c r="S23">
        <v>-43.792564885852244</v>
      </c>
      <c r="T23">
        <v>20.589214886039557</v>
      </c>
      <c r="U23">
        <v>11.887188756857988</v>
      </c>
      <c r="X23" s="11">
        <v>1800</v>
      </c>
      <c r="Y23" s="1">
        <f t="shared" si="1"/>
        <v>-59.541029417646563</v>
      </c>
      <c r="Z23" s="1">
        <f t="shared" si="2"/>
        <v>44.403710938251777</v>
      </c>
      <c r="AA23" s="1">
        <f t="shared" si="3"/>
        <v>-25.163782999266555</v>
      </c>
      <c r="AB23" s="1">
        <f t="shared" si="0"/>
        <v>11.813557974260243</v>
      </c>
      <c r="AC23" s="1">
        <f t="shared" si="4"/>
        <v>-93.177643669722571</v>
      </c>
      <c r="AD23" s="12">
        <f t="shared" si="5"/>
        <v>28.548862612861143</v>
      </c>
    </row>
    <row r="24" spans="1:30" x14ac:dyDescent="0.3">
      <c r="A24">
        <v>1800</v>
      </c>
      <c r="B24">
        <v>-14.043407237520611</v>
      </c>
      <c r="C24">
        <v>12.618506423760124</v>
      </c>
      <c r="D24">
        <v>-1.2951534128879838</v>
      </c>
      <c r="E24">
        <v>-56.662109002486481</v>
      </c>
      <c r="F24">
        <v>-7.8557187761680192</v>
      </c>
      <c r="G24">
        <v>-39.907470600965944</v>
      </c>
      <c r="H24">
        <v>-7.731426475525538</v>
      </c>
      <c r="I24">
        <f t="shared" si="6"/>
        <v>-27.983691059897435</v>
      </c>
      <c r="J24">
        <v>6.3750357117677661</v>
      </c>
      <c r="K24">
        <f t="shared" si="7"/>
        <v>36.146691513441077</v>
      </c>
      <c r="L24">
        <v>3.6806285842825974</v>
      </c>
      <c r="M24">
        <f t="shared" si="8"/>
        <v>20.869302075599567</v>
      </c>
      <c r="O24">
        <v>2000</v>
      </c>
      <c r="P24">
        <v>-53.576168989209037</v>
      </c>
      <c r="Q24">
        <v>-20.943058533050319</v>
      </c>
      <c r="R24">
        <v>-41.868161669687133</v>
      </c>
      <c r="S24">
        <v>-38.795796397315492</v>
      </c>
      <c r="T24">
        <v>23.240105570494762</v>
      </c>
      <c r="U24">
        <v>13.417681207120474</v>
      </c>
      <c r="X24" s="11">
        <v>2000</v>
      </c>
      <c r="Y24" s="1">
        <f t="shared" si="1"/>
        <v>-89.725437623850851</v>
      </c>
      <c r="Z24" s="1">
        <f t="shared" si="2"/>
        <v>45.945941111207048</v>
      </c>
      <c r="AA24" s="1">
        <f t="shared" si="3"/>
        <v>-19.800709409248313</v>
      </c>
      <c r="AB24" s="1">
        <f t="shared" si="0"/>
        <v>9.7059062944179182</v>
      </c>
      <c r="AC24" s="1">
        <f t="shared" si="4"/>
        <v>-82.545996152876867</v>
      </c>
      <c r="AD24" s="12">
        <f t="shared" si="5"/>
        <v>20.308512484870199</v>
      </c>
    </row>
    <row r="25" spans="1:30" x14ac:dyDescent="0.3">
      <c r="A25">
        <v>2000</v>
      </c>
      <c r="B25">
        <v>-17.831920141714185</v>
      </c>
      <c r="C25">
        <v>-2.9709615663710554</v>
      </c>
      <c r="D25">
        <v>-2.2307699656055058</v>
      </c>
      <c r="E25">
        <v>-77.469703799331072</v>
      </c>
      <c r="F25">
        <v>-7.6511801116782348</v>
      </c>
      <c r="G25">
        <v>-46.069521873475004</v>
      </c>
      <c r="H25">
        <v>-9.2379567396659752</v>
      </c>
      <c r="I25">
        <f t="shared" si="6"/>
        <v>-42.170062413059043</v>
      </c>
      <c r="J25">
        <v>7.9206923153673934</v>
      </c>
      <c r="K25">
        <f t="shared" si="7"/>
        <v>37.402138797611897</v>
      </c>
      <c r="L25">
        <v>4.5730138404455651</v>
      </c>
      <c r="M25">
        <f t="shared" si="8"/>
        <v>21.594134903068976</v>
      </c>
      <c r="O25">
        <v>2200</v>
      </c>
      <c r="P25">
        <v>-53.576168989209037</v>
      </c>
      <c r="Q25">
        <v>-4.6828104457492525</v>
      </c>
      <c r="R25">
        <v>-45.860974662614282</v>
      </c>
      <c r="S25">
        <v>-34.706651365857525</v>
      </c>
      <c r="T25">
        <v>16.532076269668032</v>
      </c>
      <c r="U25">
        <v>9.5447986845562625</v>
      </c>
      <c r="X25" s="11">
        <v>2200</v>
      </c>
      <c r="Y25" s="1">
        <f t="shared" si="1"/>
        <v>-102.86391832628208</v>
      </c>
      <c r="Z25" s="1">
        <f t="shared" si="2"/>
        <v>6.0779210102581001</v>
      </c>
      <c r="AA25" s="1">
        <f t="shared" si="3"/>
        <v>-14.780347991186611</v>
      </c>
      <c r="AB25" s="1">
        <f t="shared" si="0"/>
        <v>14.18646015014474</v>
      </c>
      <c r="AC25" s="1">
        <f t="shared" si="4"/>
        <v>-73.845503280441818</v>
      </c>
      <c r="AD25" s="12">
        <f t="shared" si="5"/>
        <v>32.290545619908556</v>
      </c>
    </row>
    <row r="26" spans="1:30" x14ac:dyDescent="0.3">
      <c r="A26">
        <v>2200</v>
      </c>
      <c r="B26">
        <v>-17.831920141714185</v>
      </c>
      <c r="C26">
        <v>-53.147867423956662</v>
      </c>
      <c r="D26">
        <v>-1.2951534128879838</v>
      </c>
      <c r="E26">
        <v>-48.623017987091089</v>
      </c>
      <c r="G26">
        <v>-43.264167214364676</v>
      </c>
      <c r="H26">
        <v>-9.5635367773010849</v>
      </c>
      <c r="I26">
        <f t="shared" si="6"/>
        <v>-48.34501754180414</v>
      </c>
      <c r="J26">
        <v>11.693259892853085</v>
      </c>
      <c r="K26">
        <f t="shared" si="7"/>
        <v>4.9477111520335306</v>
      </c>
      <c r="L26">
        <v>6.751106746842984</v>
      </c>
      <c r="M26">
        <f t="shared" si="8"/>
        <v>2.8565623654990726</v>
      </c>
      <c r="O26">
        <v>2400</v>
      </c>
      <c r="P26">
        <v>-37.715886887804608</v>
      </c>
      <c r="Q26">
        <v>-5.4858338489841563</v>
      </c>
      <c r="R26">
        <v>-45.860974662614282</v>
      </c>
      <c r="S26">
        <v>-29.687565133134353</v>
      </c>
      <c r="T26">
        <v>26.286010035211802</v>
      </c>
      <c r="U26">
        <v>15.176234969750739</v>
      </c>
      <c r="X26" s="11">
        <v>2400</v>
      </c>
      <c r="Y26" s="1">
        <f t="shared" si="1"/>
        <v>-77.169266980229168</v>
      </c>
      <c r="Z26" s="1">
        <f t="shared" si="2"/>
        <v>39.23253079580391</v>
      </c>
      <c r="AA26" s="1">
        <f t="shared" si="3"/>
        <v>-18.208346663350678</v>
      </c>
      <c r="AB26" s="1">
        <f t="shared" si="0"/>
        <v>8.0889316938836462</v>
      </c>
      <c r="AC26" s="1">
        <f t="shared" si="4"/>
        <v>-63.166370195652441</v>
      </c>
      <c r="AD26" s="12">
        <f t="shared" si="5"/>
        <v>26.22860852458831</v>
      </c>
    </row>
    <row r="27" spans="1:30" x14ac:dyDescent="0.3">
      <c r="A27">
        <v>2400</v>
      </c>
      <c r="B27">
        <v>-3.5667981396709458</v>
      </c>
      <c r="C27">
        <v>-60.183343657042208</v>
      </c>
      <c r="D27">
        <v>-14.250708054690598</v>
      </c>
      <c r="E27">
        <v>-48.623017987091089</v>
      </c>
      <c r="H27">
        <v>-8.9087530971807727</v>
      </c>
      <c r="I27">
        <f t="shared" si="6"/>
        <v>-54.403180822066645</v>
      </c>
      <c r="J27">
        <v>7.5546651504965867</v>
      </c>
      <c r="K27">
        <f t="shared" si="7"/>
        <v>8.174384673947424</v>
      </c>
      <c r="L27">
        <v>4.361687958276689</v>
      </c>
      <c r="M27">
        <f t="shared" si="8"/>
        <v>4.7194831919630964</v>
      </c>
      <c r="O27">
        <v>2600</v>
      </c>
      <c r="P27">
        <v>-33.046594969183531</v>
      </c>
      <c r="Q27">
        <v>-16.99250503421451</v>
      </c>
      <c r="R27">
        <v>-54.136635997029494</v>
      </c>
      <c r="S27">
        <v>-34.725245333475847</v>
      </c>
      <c r="T27">
        <v>21.351310535362899</v>
      </c>
      <c r="U27">
        <v>12.327184885143064</v>
      </c>
      <c r="X27" s="11">
        <v>2600</v>
      </c>
      <c r="Y27" s="1">
        <f t="shared" si="1"/>
        <v>-86.643965133808777</v>
      </c>
      <c r="Z27" s="1">
        <f t="shared" si="2"/>
        <v>44.673254145503918</v>
      </c>
      <c r="AA27" s="1">
        <f t="shared" si="3"/>
        <v>-25.832123878362282</v>
      </c>
      <c r="AB27" s="1">
        <f t="shared" si="0"/>
        <v>17.062632994915298</v>
      </c>
      <c r="AC27" s="1">
        <f t="shared" si="4"/>
        <v>-73.885065751689211</v>
      </c>
      <c r="AD27" s="12">
        <f t="shared" si="5"/>
        <v>22.884285809271432</v>
      </c>
    </row>
    <row r="28" spans="1:30" x14ac:dyDescent="0.3">
      <c r="A28">
        <v>2600</v>
      </c>
      <c r="B28">
        <v>-3.5667981396709458</v>
      </c>
      <c r="C28">
        <v>-69.95937386564654</v>
      </c>
      <c r="D28">
        <v>-25.000006230133664</v>
      </c>
      <c r="E28">
        <v>-52.206029196250981</v>
      </c>
      <c r="H28">
        <v>-14.283402184902306</v>
      </c>
      <c r="I28">
        <f t="shared" si="6"/>
        <v>-61.082701530948761</v>
      </c>
      <c r="J28">
        <v>15.155566783348561</v>
      </c>
      <c r="K28">
        <f t="shared" si="7"/>
        <v>12.553510404471663</v>
      </c>
      <c r="L28">
        <v>8.7500705620876431</v>
      </c>
      <c r="M28">
        <f t="shared" si="8"/>
        <v>7.2477726112964822</v>
      </c>
      <c r="O28">
        <v>2800</v>
      </c>
      <c r="P28">
        <v>-39.470729993756926</v>
      </c>
      <c r="Q28">
        <v>-27.374999432658022</v>
      </c>
      <c r="R28">
        <v>-44.601752070299064</v>
      </c>
      <c r="S28">
        <v>-37.149160498904671</v>
      </c>
      <c r="T28">
        <v>18.628875879393316</v>
      </c>
      <c r="U28">
        <v>10.755386503667857</v>
      </c>
      <c r="X28" s="11">
        <v>2800</v>
      </c>
      <c r="Y28" s="1">
        <f t="shared" si="1"/>
        <v>-80.66470993483243</v>
      </c>
      <c r="Z28" s="1">
        <f t="shared" si="2"/>
        <v>40.379549201029796</v>
      </c>
      <c r="AA28" s="1">
        <f t="shared" si="3"/>
        <v>-18.91288339816715</v>
      </c>
      <c r="AB28" s="1">
        <f t="shared" si="0"/>
        <v>2.4927884280012265</v>
      </c>
      <c r="AC28" s="1">
        <f t="shared" si="4"/>
        <v>-79.04244130524873</v>
      </c>
      <c r="AD28" s="12">
        <f t="shared" si="5"/>
        <v>10.865366020592219</v>
      </c>
    </row>
    <row r="29" spans="1:30" ht="12.75" thickBot="1" x14ac:dyDescent="0.35">
      <c r="A29">
        <v>2800</v>
      </c>
      <c r="B29">
        <v>-10.771167807161575</v>
      </c>
      <c r="C29">
        <v>-55.27864034216752</v>
      </c>
      <c r="D29">
        <v>-8.2442528055330264</v>
      </c>
      <c r="E29">
        <v>-58.456191470309363</v>
      </c>
      <c r="H29">
        <v>-9.5077103063473007</v>
      </c>
      <c r="I29">
        <f t="shared" si="6"/>
        <v>-56.867415906238442</v>
      </c>
      <c r="J29">
        <v>1.7867987331335695</v>
      </c>
      <c r="K29">
        <f t="shared" si="7"/>
        <v>2.2468679502760613</v>
      </c>
      <c r="L29">
        <v>1.0316087295623486</v>
      </c>
      <c r="M29">
        <f t="shared" si="8"/>
        <v>1.2972298159254267</v>
      </c>
      <c r="O29">
        <v>3000</v>
      </c>
      <c r="P29">
        <v>-26.597473249710347</v>
      </c>
      <c r="R29">
        <v>-44.601752070299064</v>
      </c>
      <c r="S29">
        <v>-35.599612660004709</v>
      </c>
      <c r="T29">
        <v>8.8449146575413486</v>
      </c>
      <c r="U29">
        <v>5.1066138584907641</v>
      </c>
      <c r="X29" s="13">
        <v>3000</v>
      </c>
      <c r="Y29" s="2">
        <f t="shared" si="1"/>
        <v>-49.972091016492392</v>
      </c>
      <c r="Z29" s="2">
        <f t="shared" si="2"/>
        <v>28.988593658162856</v>
      </c>
      <c r="AA29" s="2">
        <f t="shared" si="3"/>
        <v>-22.492836228100256</v>
      </c>
      <c r="AB29" s="2">
        <f t="shared" si="0"/>
        <v>15.75671690543879</v>
      </c>
      <c r="AC29" s="2">
        <f t="shared" si="4"/>
        <v>-75.745461172695357</v>
      </c>
      <c r="AD29" s="14">
        <f t="shared" si="5"/>
        <v>27.564046297219591</v>
      </c>
    </row>
    <row r="30" spans="1:30" x14ac:dyDescent="0.3">
      <c r="A30">
        <v>3000</v>
      </c>
      <c r="B30">
        <v>-10.771167807161575</v>
      </c>
      <c r="C30">
        <v>-47.194570732742015</v>
      </c>
      <c r="D30">
        <v>-20.943059485731542</v>
      </c>
      <c r="E30">
        <v>-23.264585094759273</v>
      </c>
      <c r="H30">
        <v>-15.857113646446559</v>
      </c>
      <c r="I30">
        <f t="shared" si="6"/>
        <v>-35.229577913750646</v>
      </c>
      <c r="J30">
        <v>7.1926135834118394</v>
      </c>
      <c r="K30">
        <f t="shared" si="7"/>
        <v>16.921055118314282</v>
      </c>
      <c r="L30">
        <v>4.1526573885597848</v>
      </c>
      <c r="M30">
        <f t="shared" si="8"/>
        <v>9.7693757275312461</v>
      </c>
    </row>
    <row r="35" spans="1:16" x14ac:dyDescent="0.3">
      <c r="B35" t="s">
        <v>59</v>
      </c>
      <c r="J35" t="s">
        <v>215</v>
      </c>
    </row>
    <row r="36" spans="1:16" x14ac:dyDescent="0.3">
      <c r="F36" t="s">
        <v>214</v>
      </c>
    </row>
    <row r="37" spans="1:16" x14ac:dyDescent="0.3">
      <c r="B37" t="s">
        <v>59</v>
      </c>
      <c r="C37" t="s">
        <v>45</v>
      </c>
      <c r="F37" t="s">
        <v>36</v>
      </c>
      <c r="G37" t="s">
        <v>37</v>
      </c>
      <c r="H37" t="s">
        <v>38</v>
      </c>
      <c r="K37" t="s">
        <v>36</v>
      </c>
      <c r="L37" t="s">
        <v>37</v>
      </c>
      <c r="M37" t="s">
        <v>38</v>
      </c>
      <c r="N37" t="s">
        <v>46</v>
      </c>
      <c r="O37" t="s">
        <v>47</v>
      </c>
      <c r="P37" t="s">
        <v>25</v>
      </c>
    </row>
    <row r="38" spans="1:16" x14ac:dyDescent="0.3">
      <c r="B38" t="s">
        <v>44</v>
      </c>
      <c r="C38" t="s">
        <v>59</v>
      </c>
      <c r="F38" t="s">
        <v>42</v>
      </c>
      <c r="G38" t="s">
        <v>42</v>
      </c>
      <c r="H38" t="s">
        <v>42</v>
      </c>
      <c r="K38" t="s">
        <v>42</v>
      </c>
      <c r="L38" t="s">
        <v>42</v>
      </c>
      <c r="M38" t="s">
        <v>42</v>
      </c>
      <c r="N38" t="s">
        <v>8</v>
      </c>
      <c r="O38" t="s">
        <v>8</v>
      </c>
      <c r="P38" t="s">
        <v>8</v>
      </c>
    </row>
    <row r="39" spans="1:16" x14ac:dyDescent="0.3">
      <c r="A39">
        <v>10</v>
      </c>
      <c r="B39">
        <v>-1.9903138334112465</v>
      </c>
      <c r="C39">
        <f t="shared" ref="C39:C57" si="9">B39/$B$47*100</f>
        <v>-4.2347999858858598</v>
      </c>
      <c r="E39">
        <v>10</v>
      </c>
      <c r="F39">
        <v>0</v>
      </c>
      <c r="G39">
        <v>0</v>
      </c>
      <c r="J39">
        <v>10</v>
      </c>
      <c r="K39">
        <f t="shared" ref="K39:K57" si="10">F39/$B$47*100</f>
        <v>0</v>
      </c>
      <c r="L39">
        <f t="shared" ref="L39:L57" si="11">G39/$B$47*100</f>
        <v>0</v>
      </c>
      <c r="M39">
        <f t="shared" ref="M39:M57" si="12">H39/$B$47*100</f>
        <v>0</v>
      </c>
      <c r="N39">
        <f t="shared" ref="N39:N57" si="13">AVERAGE(K39:M39)</f>
        <v>0</v>
      </c>
      <c r="O39">
        <f t="shared" ref="O39:O57" si="14">STDEV(K39:M39)</f>
        <v>0</v>
      </c>
      <c r="P39">
        <f>O39/SQRT(3)</f>
        <v>0</v>
      </c>
    </row>
    <row r="40" spans="1:16" x14ac:dyDescent="0.3">
      <c r="A40">
        <v>100</v>
      </c>
      <c r="B40">
        <v>-7.4801172230798771</v>
      </c>
      <c r="C40">
        <f t="shared" si="9"/>
        <v>-15.915480151404877</v>
      </c>
      <c r="E40">
        <v>100</v>
      </c>
      <c r="F40">
        <v>4.0577954034523689</v>
      </c>
      <c r="G40">
        <v>4.6703490910027456</v>
      </c>
      <c r="J40">
        <v>100</v>
      </c>
      <c r="K40">
        <f t="shared" si="10"/>
        <v>8.6337901233474383</v>
      </c>
      <c r="L40">
        <f t="shared" si="11"/>
        <v>9.9371234488997597</v>
      </c>
      <c r="M40">
        <f t="shared" si="12"/>
        <v>0</v>
      </c>
      <c r="N40">
        <f t="shared" si="13"/>
        <v>6.1903045240824</v>
      </c>
      <c r="O40">
        <f t="shared" si="14"/>
        <v>5.400423318132578</v>
      </c>
      <c r="P40">
        <f t="shared" ref="P40:P52" si="15">O40/SQRT(3)</f>
        <v>3.1179358564617763</v>
      </c>
    </row>
    <row r="41" spans="1:16" x14ac:dyDescent="0.3">
      <c r="A41">
        <v>200</v>
      </c>
      <c r="B41">
        <v>-1.1982740095648781</v>
      </c>
      <c r="C41">
        <f t="shared" si="9"/>
        <v>-2.54957317464629</v>
      </c>
      <c r="E41">
        <v>200</v>
      </c>
      <c r="F41">
        <v>-3.5667981396709458</v>
      </c>
      <c r="G41">
        <v>-1.2951534128879838</v>
      </c>
      <c r="J41">
        <v>200</v>
      </c>
      <c r="K41">
        <f t="shared" si="10"/>
        <v>-7.5890929651269952</v>
      </c>
      <c r="L41">
        <f t="shared" si="11"/>
        <v>-2.7557039309814133</v>
      </c>
      <c r="M41">
        <f t="shared" si="12"/>
        <v>0</v>
      </c>
      <c r="N41">
        <f t="shared" si="13"/>
        <v>-3.4482656320361365</v>
      </c>
      <c r="O41">
        <f t="shared" si="14"/>
        <v>3.8416551498879836</v>
      </c>
      <c r="P41">
        <f t="shared" si="15"/>
        <v>2.2179806349215396</v>
      </c>
    </row>
    <row r="42" spans="1:16" x14ac:dyDescent="0.3">
      <c r="A42">
        <v>300</v>
      </c>
      <c r="B42">
        <v>3.1490270653428163</v>
      </c>
      <c r="C42">
        <f t="shared" si="9"/>
        <v>6.7001995102510632</v>
      </c>
      <c r="E42">
        <v>300</v>
      </c>
      <c r="F42">
        <v>-2.5810810155948216</v>
      </c>
      <c r="G42">
        <v>-2.2307699656055058</v>
      </c>
      <c r="J42">
        <v>300</v>
      </c>
      <c r="K42">
        <f t="shared" si="10"/>
        <v>-5.4917780627979678</v>
      </c>
      <c r="L42">
        <f t="shared" si="11"/>
        <v>-4.7464196149757898</v>
      </c>
      <c r="M42">
        <f t="shared" si="12"/>
        <v>0</v>
      </c>
      <c r="N42">
        <f t="shared" si="13"/>
        <v>-3.4127325592579196</v>
      </c>
      <c r="O42">
        <f t="shared" si="14"/>
        <v>2.9789171597577697</v>
      </c>
      <c r="P42">
        <f t="shared" si="15"/>
        <v>1.7198786240797439</v>
      </c>
    </row>
    <row r="43" spans="1:16" x14ac:dyDescent="0.3">
      <c r="A43">
        <v>400</v>
      </c>
      <c r="B43">
        <v>-4.9808444794115463</v>
      </c>
      <c r="C43">
        <f t="shared" si="9"/>
        <v>-10.59776592868276</v>
      </c>
      <c r="E43">
        <v>400</v>
      </c>
      <c r="F43">
        <v>-10.771167807161575</v>
      </c>
      <c r="G43">
        <v>-7.2479630577994447</v>
      </c>
      <c r="H43">
        <v>0</v>
      </c>
      <c r="J43">
        <v>400</v>
      </c>
      <c r="K43">
        <f t="shared" si="10"/>
        <v>-22.917863761999577</v>
      </c>
      <c r="L43">
        <f t="shared" si="11"/>
        <v>-15.421524655869826</v>
      </c>
      <c r="M43">
        <f t="shared" si="12"/>
        <v>0</v>
      </c>
      <c r="N43">
        <f t="shared" si="13"/>
        <v>-12.7797961392898</v>
      </c>
      <c r="O43">
        <f t="shared" si="14"/>
        <v>11.685083098543949</v>
      </c>
      <c r="P43">
        <f t="shared" si="15"/>
        <v>6.7463858724474957</v>
      </c>
    </row>
    <row r="44" spans="1:16" x14ac:dyDescent="0.3">
      <c r="A44">
        <v>500</v>
      </c>
      <c r="B44">
        <v>-8.4661819456151814</v>
      </c>
      <c r="C44">
        <f t="shared" si="9"/>
        <v>-18.013534640589665</v>
      </c>
      <c r="E44">
        <v>500</v>
      </c>
      <c r="F44">
        <v>-24.708635234442088</v>
      </c>
      <c r="H44">
        <v>-7.0402740198698073</v>
      </c>
      <c r="J44">
        <v>500</v>
      </c>
      <c r="K44">
        <f t="shared" si="10"/>
        <v>-52.572677929256947</v>
      </c>
      <c r="L44">
        <f t="shared" si="11"/>
        <v>0</v>
      </c>
      <c r="M44">
        <f t="shared" si="12"/>
        <v>-14.979623725409203</v>
      </c>
      <c r="N44">
        <f t="shared" si="13"/>
        <v>-22.517433884888717</v>
      </c>
      <c r="O44">
        <f t="shared" si="14"/>
        <v>27.084784523115733</v>
      </c>
      <c r="P44">
        <f t="shared" si="15"/>
        <v>15.637407635363878</v>
      </c>
    </row>
    <row r="45" spans="1:16" x14ac:dyDescent="0.3">
      <c r="A45">
        <v>600</v>
      </c>
      <c r="B45">
        <v>-2.219221569637476</v>
      </c>
      <c r="C45">
        <f t="shared" si="9"/>
        <v>-4.7218480392466509</v>
      </c>
      <c r="E45">
        <v>600</v>
      </c>
      <c r="F45">
        <v>-17.831920141714185</v>
      </c>
      <c r="G45">
        <v>-1.2951534128879838</v>
      </c>
      <c r="H45">
        <v>-7.6511801116782348</v>
      </c>
      <c r="J45">
        <v>600</v>
      </c>
      <c r="K45">
        <f t="shared" si="10"/>
        <v>-37.94105929265573</v>
      </c>
      <c r="L45">
        <f t="shared" si="11"/>
        <v>-2.7557039309814133</v>
      </c>
      <c r="M45">
        <f t="shared" si="12"/>
        <v>-16.279451453850342</v>
      </c>
      <c r="N45">
        <f t="shared" si="13"/>
        <v>-18.992071559162493</v>
      </c>
      <c r="O45">
        <f t="shared" si="14"/>
        <v>17.748832042098822</v>
      </c>
      <c r="P45">
        <f t="shared" si="15"/>
        <v>10.247292957307211</v>
      </c>
    </row>
    <row r="46" spans="1:16" ht="12.75" thickBot="1" x14ac:dyDescent="0.35">
      <c r="A46">
        <v>800</v>
      </c>
      <c r="B46">
        <v>35.338676479924409</v>
      </c>
      <c r="C46">
        <f t="shared" si="9"/>
        <v>75.190266050613914</v>
      </c>
      <c r="E46">
        <v>800</v>
      </c>
      <c r="F46">
        <v>-21.39756185347419</v>
      </c>
      <c r="G46">
        <v>-13.185463187593893</v>
      </c>
      <c r="H46">
        <v>-6.0309113937899506</v>
      </c>
      <c r="J46">
        <v>800</v>
      </c>
      <c r="K46">
        <f t="shared" si="10"/>
        <v>-45.527691720746446</v>
      </c>
      <c r="L46">
        <f t="shared" si="11"/>
        <v>-28.054771254350076</v>
      </c>
      <c r="M46">
        <f t="shared" si="12"/>
        <v>-12.831998178662833</v>
      </c>
      <c r="N46">
        <f t="shared" si="13"/>
        <v>-28.804820384586449</v>
      </c>
      <c r="O46">
        <f t="shared" si="14"/>
        <v>16.360746447604054</v>
      </c>
      <c r="P46">
        <f t="shared" si="15"/>
        <v>9.4458813656674145</v>
      </c>
    </row>
    <row r="47" spans="1:16" ht="12.75" thickBot="1" x14ac:dyDescent="0.35">
      <c r="A47">
        <v>1000</v>
      </c>
      <c r="B47" s="28">
        <v>46.99900444046358</v>
      </c>
      <c r="C47">
        <f t="shared" si="9"/>
        <v>100</v>
      </c>
      <c r="E47">
        <v>1000</v>
      </c>
      <c r="F47">
        <v>4.0577954034523689</v>
      </c>
      <c r="G47">
        <v>-20.248549105705838</v>
      </c>
      <c r="H47">
        <v>-7.8557187761680192</v>
      </c>
      <c r="J47">
        <v>1000</v>
      </c>
      <c r="K47">
        <f t="shared" si="10"/>
        <v>8.6337901233474383</v>
      </c>
      <c r="L47">
        <f t="shared" si="11"/>
        <v>-43.08293196158202</v>
      </c>
      <c r="M47">
        <f t="shared" si="12"/>
        <v>-16.714649320113413</v>
      </c>
      <c r="N47">
        <f t="shared" si="13"/>
        <v>-17.054597052782665</v>
      </c>
      <c r="O47">
        <f t="shared" si="14"/>
        <v>25.860036913124617</v>
      </c>
      <c r="P47">
        <f t="shared" si="15"/>
        <v>14.930299273046158</v>
      </c>
    </row>
    <row r="48" spans="1:16" x14ac:dyDescent="0.3">
      <c r="A48">
        <v>1200</v>
      </c>
      <c r="B48">
        <v>22.641286330878401</v>
      </c>
      <c r="C48">
        <f t="shared" si="9"/>
        <v>48.173970066875476</v>
      </c>
      <c r="E48">
        <v>1200</v>
      </c>
      <c r="F48" s="3">
        <v>14.268657367370929</v>
      </c>
      <c r="G48">
        <v>-20.248549105705838</v>
      </c>
      <c r="H48" s="3">
        <v>-7.6511801116782348</v>
      </c>
      <c r="J48">
        <v>1200</v>
      </c>
      <c r="K48">
        <f t="shared" si="10"/>
        <v>30.359488540753844</v>
      </c>
      <c r="L48">
        <f t="shared" si="11"/>
        <v>-43.08293196158202</v>
      </c>
      <c r="M48">
        <f t="shared" si="12"/>
        <v>-16.279451453850342</v>
      </c>
      <c r="N48">
        <f t="shared" si="13"/>
        <v>-9.6676316248928398</v>
      </c>
      <c r="O48">
        <f t="shared" si="14"/>
        <v>37.164962039512801</v>
      </c>
      <c r="P48">
        <f t="shared" si="15"/>
        <v>21.457200837934941</v>
      </c>
    </row>
    <row r="49" spans="1:16" x14ac:dyDescent="0.3">
      <c r="A49">
        <v>1400</v>
      </c>
      <c r="B49">
        <v>-18.056390945111357</v>
      </c>
      <c r="C49">
        <f t="shared" si="9"/>
        <v>-38.418666863432087</v>
      </c>
      <c r="E49">
        <v>1400</v>
      </c>
      <c r="F49">
        <v>-14.043407237520611</v>
      </c>
      <c r="G49">
        <v>-14.250708054690598</v>
      </c>
      <c r="H49">
        <v>-13.779563806822715</v>
      </c>
      <c r="J49">
        <v>1400</v>
      </c>
      <c r="K49">
        <f t="shared" si="10"/>
        <v>-29.880222793464117</v>
      </c>
      <c r="L49">
        <f t="shared" si="11"/>
        <v>-30.321297704811627</v>
      </c>
      <c r="M49">
        <f t="shared" si="12"/>
        <v>-29.318841900743031</v>
      </c>
      <c r="N49">
        <f t="shared" si="13"/>
        <v>-29.840120799672928</v>
      </c>
      <c r="O49">
        <f t="shared" si="14"/>
        <v>0.50242963408543628</v>
      </c>
      <c r="P49">
        <f t="shared" si="15"/>
        <v>0.29007788448807181</v>
      </c>
    </row>
    <row r="50" spans="1:16" x14ac:dyDescent="0.3">
      <c r="A50">
        <v>1600</v>
      </c>
      <c r="B50">
        <v>-25.229201588169854</v>
      </c>
      <c r="C50">
        <f t="shared" si="9"/>
        <v>-53.680289377467936</v>
      </c>
      <c r="E50">
        <v>1600</v>
      </c>
      <c r="F50">
        <v>-6.9278732607874876</v>
      </c>
      <c r="G50">
        <v>-14.896257890983456</v>
      </c>
      <c r="H50">
        <v>-13.779563806822715</v>
      </c>
      <c r="J50">
        <v>1600</v>
      </c>
      <c r="K50">
        <f t="shared" si="10"/>
        <v>-14.740468108347773</v>
      </c>
      <c r="L50">
        <f t="shared" si="11"/>
        <v>-31.694837089269473</v>
      </c>
      <c r="M50">
        <f t="shared" si="12"/>
        <v>-29.318841900743031</v>
      </c>
      <c r="N50">
        <f t="shared" si="13"/>
        <v>-25.251382366120094</v>
      </c>
      <c r="O50">
        <f t="shared" si="14"/>
        <v>9.179914334276571</v>
      </c>
      <c r="P50">
        <f t="shared" si="15"/>
        <v>5.3000260120322826</v>
      </c>
    </row>
    <row r="51" spans="1:16" x14ac:dyDescent="0.3">
      <c r="A51">
        <v>1800</v>
      </c>
      <c r="B51">
        <v>-43.792564885852244</v>
      </c>
      <c r="C51">
        <f t="shared" si="9"/>
        <v>-93.177643669722571</v>
      </c>
      <c r="E51">
        <v>1800</v>
      </c>
      <c r="F51">
        <v>-14.043407237520611</v>
      </c>
      <c r="G51">
        <v>-1.2951534128879838</v>
      </c>
      <c r="H51">
        <v>-20.141621817233123</v>
      </c>
      <c r="J51">
        <v>1800</v>
      </c>
      <c r="K51">
        <f t="shared" si="10"/>
        <v>-29.880222793464117</v>
      </c>
      <c r="L51">
        <f t="shared" si="11"/>
        <v>-2.7557039309814133</v>
      </c>
      <c r="M51">
        <f t="shared" si="12"/>
        <v>-42.855422273354129</v>
      </c>
      <c r="N51">
        <f t="shared" si="13"/>
        <v>-25.163782999266555</v>
      </c>
      <c r="O51">
        <f t="shared" si="14"/>
        <v>20.461682629579204</v>
      </c>
      <c r="P51">
        <f t="shared" si="15"/>
        <v>11.813557974260243</v>
      </c>
    </row>
    <row r="52" spans="1:16" x14ac:dyDescent="0.3">
      <c r="A52">
        <v>2000</v>
      </c>
      <c r="B52">
        <v>-38.795796397315492</v>
      </c>
      <c r="C52">
        <f t="shared" si="9"/>
        <v>-82.545996152876867</v>
      </c>
      <c r="E52">
        <v>2000</v>
      </c>
      <c r="F52">
        <v>-17.831920141714185</v>
      </c>
      <c r="G52">
        <v>-2.2307699656055058</v>
      </c>
      <c r="H52">
        <v>-7.8557187761680192</v>
      </c>
      <c r="J52">
        <v>2000</v>
      </c>
      <c r="K52">
        <f t="shared" si="10"/>
        <v>-37.94105929265573</v>
      </c>
      <c r="L52">
        <f t="shared" si="11"/>
        <v>-4.7464196149757898</v>
      </c>
      <c r="M52">
        <f t="shared" si="12"/>
        <v>-16.714649320113413</v>
      </c>
      <c r="N52">
        <f t="shared" si="13"/>
        <v>-19.800709409248313</v>
      </c>
      <c r="O52">
        <f t="shared" si="14"/>
        <v>16.811122835434404</v>
      </c>
      <c r="P52">
        <f t="shared" si="15"/>
        <v>9.7059062944179182</v>
      </c>
    </row>
    <row r="53" spans="1:16" x14ac:dyDescent="0.3">
      <c r="A53">
        <v>2200</v>
      </c>
      <c r="B53">
        <v>-34.706651365857525</v>
      </c>
      <c r="C53">
        <f t="shared" si="9"/>
        <v>-73.845503280441818</v>
      </c>
      <c r="E53">
        <v>2200</v>
      </c>
      <c r="F53">
        <v>-17.831920141714185</v>
      </c>
      <c r="G53">
        <v>-1.2951534128879838</v>
      </c>
      <c r="H53">
        <v>-1.7127756714791276</v>
      </c>
      <c r="J53">
        <v>2200</v>
      </c>
      <c r="K53">
        <f t="shared" si="10"/>
        <v>-37.94105929265573</v>
      </c>
      <c r="L53">
        <f t="shared" si="11"/>
        <v>-2.7557039309814133</v>
      </c>
      <c r="M53">
        <f t="shared" si="12"/>
        <v>-3.6442807499226966</v>
      </c>
      <c r="N53">
        <f t="shared" si="13"/>
        <v>-14.780347991186611</v>
      </c>
      <c r="O53">
        <f t="shared" si="14"/>
        <v>20.062684346400147</v>
      </c>
      <c r="P53">
        <f>O53/SQRT(2)</f>
        <v>14.18646015014474</v>
      </c>
    </row>
    <row r="54" spans="1:16" x14ac:dyDescent="0.3">
      <c r="A54">
        <v>2400</v>
      </c>
      <c r="B54">
        <v>-29.687565133134353</v>
      </c>
      <c r="C54">
        <f t="shared" si="9"/>
        <v>-63.166370195652441</v>
      </c>
      <c r="E54">
        <v>2400</v>
      </c>
      <c r="F54">
        <v>-3.5667981396709458</v>
      </c>
      <c r="G54">
        <v>-14.250708054690598</v>
      </c>
      <c r="H54">
        <v>-7.8557187761680192</v>
      </c>
      <c r="J54">
        <v>2400</v>
      </c>
      <c r="K54">
        <f t="shared" si="10"/>
        <v>-7.5890929651269952</v>
      </c>
      <c r="L54">
        <f t="shared" si="11"/>
        <v>-30.321297704811627</v>
      </c>
      <c r="M54">
        <f t="shared" si="12"/>
        <v>-16.714649320113413</v>
      </c>
      <c r="N54">
        <f t="shared" si="13"/>
        <v>-18.208346663350678</v>
      </c>
      <c r="O54">
        <f t="shared" si="14"/>
        <v>11.439476906599827</v>
      </c>
      <c r="P54">
        <f t="shared" ref="P54:P57" si="16">O54/SQRT(2)</f>
        <v>8.0889316938836462</v>
      </c>
    </row>
    <row r="55" spans="1:16" x14ac:dyDescent="0.3">
      <c r="A55">
        <v>2600</v>
      </c>
      <c r="B55">
        <v>-34.725245333475847</v>
      </c>
      <c r="C55">
        <f t="shared" si="9"/>
        <v>-73.885065751689211</v>
      </c>
      <c r="E55">
        <v>2600</v>
      </c>
      <c r="F55">
        <v>-3.5667981396709458</v>
      </c>
      <c r="G55">
        <v>-25.000006230133664</v>
      </c>
      <c r="H55">
        <v>-7.8557187761680192</v>
      </c>
      <c r="J55">
        <v>2600</v>
      </c>
      <c r="K55">
        <f t="shared" si="10"/>
        <v>-7.5890929651269952</v>
      </c>
      <c r="L55">
        <f t="shared" si="11"/>
        <v>-53.192629349846442</v>
      </c>
      <c r="M55">
        <f t="shared" si="12"/>
        <v>-16.714649320113413</v>
      </c>
      <c r="N55">
        <f t="shared" si="13"/>
        <v>-25.832123878362282</v>
      </c>
      <c r="O55">
        <f t="shared" si="14"/>
        <v>24.130206991203874</v>
      </c>
      <c r="P55">
        <f t="shared" si="16"/>
        <v>17.062632994915298</v>
      </c>
    </row>
    <row r="56" spans="1:16" x14ac:dyDescent="0.3">
      <c r="A56">
        <v>2800</v>
      </c>
      <c r="B56">
        <v>-37.149160498904671</v>
      </c>
      <c r="C56">
        <f t="shared" si="9"/>
        <v>-79.04244130524873</v>
      </c>
      <c r="E56">
        <v>2800</v>
      </c>
      <c r="F56">
        <v>-10.771167807161575</v>
      </c>
      <c r="G56">
        <v>-8.2442528055330264</v>
      </c>
      <c r="H56">
        <v>-7.6511801116782348</v>
      </c>
      <c r="J56">
        <v>2800</v>
      </c>
      <c r="K56">
        <f t="shared" si="10"/>
        <v>-22.917863761999577</v>
      </c>
      <c r="L56">
        <f t="shared" si="11"/>
        <v>-17.541334978651534</v>
      </c>
      <c r="M56">
        <f t="shared" si="12"/>
        <v>-16.279451453850342</v>
      </c>
      <c r="N56">
        <f t="shared" si="13"/>
        <v>-18.91288339816715</v>
      </c>
      <c r="O56">
        <f t="shared" si="14"/>
        <v>3.5253352030060423</v>
      </c>
      <c r="P56">
        <f t="shared" si="16"/>
        <v>2.4927884280012265</v>
      </c>
    </row>
    <row r="57" spans="1:16" x14ac:dyDescent="0.3">
      <c r="A57">
        <v>3000</v>
      </c>
      <c r="B57">
        <v>-35.599612660004709</v>
      </c>
      <c r="C57">
        <f t="shared" si="9"/>
        <v>-75.745461172695357</v>
      </c>
      <c r="E57">
        <v>3000</v>
      </c>
      <c r="F57">
        <v>-10.771167807161575</v>
      </c>
      <c r="G57">
        <v>-20.943059485731542</v>
      </c>
      <c r="J57">
        <v>3000</v>
      </c>
      <c r="K57">
        <f t="shared" si="10"/>
        <v>-22.917863761999577</v>
      </c>
      <c r="L57">
        <f t="shared" si="11"/>
        <v>-44.560644922301186</v>
      </c>
      <c r="M57">
        <f t="shared" si="12"/>
        <v>0</v>
      </c>
      <c r="N57">
        <f t="shared" si="13"/>
        <v>-22.492836228100256</v>
      </c>
      <c r="O57">
        <f t="shared" si="14"/>
        <v>22.283362746144963</v>
      </c>
      <c r="P57">
        <f t="shared" si="16"/>
        <v>15.75671690543879</v>
      </c>
    </row>
    <row r="61" spans="1:16" x14ac:dyDescent="0.3">
      <c r="I61" t="s">
        <v>216</v>
      </c>
    </row>
    <row r="62" spans="1:16" x14ac:dyDescent="0.3">
      <c r="D62" t="s">
        <v>213</v>
      </c>
    </row>
    <row r="63" spans="1:16" x14ac:dyDescent="0.3">
      <c r="D63" t="s">
        <v>44</v>
      </c>
      <c r="E63" t="s">
        <v>36</v>
      </c>
      <c r="F63" t="s">
        <v>37</v>
      </c>
      <c r="G63" t="s">
        <v>38</v>
      </c>
      <c r="J63" t="s">
        <v>44</v>
      </c>
      <c r="K63" t="s">
        <v>36</v>
      </c>
      <c r="L63" t="s">
        <v>37</v>
      </c>
      <c r="M63" t="s">
        <v>38</v>
      </c>
    </row>
    <row r="64" spans="1:16" x14ac:dyDescent="0.3">
      <c r="D64" t="s">
        <v>43</v>
      </c>
      <c r="E64" t="s">
        <v>42</v>
      </c>
      <c r="F64" t="s">
        <v>42</v>
      </c>
      <c r="G64" t="s">
        <v>42</v>
      </c>
      <c r="J64" t="s">
        <v>43</v>
      </c>
      <c r="K64" t="s">
        <v>42</v>
      </c>
      <c r="L64" t="s">
        <v>42</v>
      </c>
      <c r="M64" t="s">
        <v>42</v>
      </c>
      <c r="N64" t="s">
        <v>44</v>
      </c>
      <c r="O64" t="s">
        <v>56</v>
      </c>
      <c r="P64" t="s">
        <v>41</v>
      </c>
    </row>
    <row r="65" spans="3:16" x14ac:dyDescent="0.3">
      <c r="C65">
        <v>10</v>
      </c>
      <c r="D65">
        <f t="shared" ref="D65:D83" si="17">I12</f>
        <v>-4.5287777558477051</v>
      </c>
      <c r="E65">
        <f t="shared" ref="E65:E83" si="18">C12</f>
        <v>0</v>
      </c>
      <c r="F65">
        <f t="shared" ref="F65:F83" si="19">E12</f>
        <v>0</v>
      </c>
      <c r="G65">
        <f t="shared" ref="G65:G83" si="20">G12</f>
        <v>-13.586333267543116</v>
      </c>
      <c r="I65">
        <v>10</v>
      </c>
      <c r="J65">
        <f>D65/$B$47*100</f>
        <v>-9.6359014616672916</v>
      </c>
      <c r="K65">
        <f t="shared" ref="K65:M65" si="21">E65/$B$47*100</f>
        <v>0</v>
      </c>
      <c r="L65">
        <f t="shared" si="21"/>
        <v>0</v>
      </c>
      <c r="M65">
        <f t="shared" si="21"/>
        <v>-28.907704385001875</v>
      </c>
      <c r="N65">
        <f t="shared" ref="N65:N83" si="22">AVERAGE(K65:M65)</f>
        <v>-9.6359014616672916</v>
      </c>
      <c r="O65">
        <f t="shared" ref="O65:O83" si="23">STDEV(K65:M65)</f>
        <v>16.689870908334957</v>
      </c>
      <c r="P65">
        <f t="shared" ref="P65:P83" si="24">O65/SQRT(3)</f>
        <v>9.6359014616672916</v>
      </c>
    </row>
    <row r="66" spans="3:16" x14ac:dyDescent="0.3">
      <c r="C66">
        <v>100</v>
      </c>
      <c r="D66">
        <f t="shared" si="17"/>
        <v>-13.950333406227626</v>
      </c>
      <c r="E66">
        <f t="shared" si="18"/>
        <v>1.6929890232643796</v>
      </c>
      <c r="F66">
        <f t="shared" si="19"/>
        <v>-13.324227765818586</v>
      </c>
      <c r="G66">
        <f t="shared" si="20"/>
        <v>-30.219761476128671</v>
      </c>
      <c r="I66">
        <v>100</v>
      </c>
      <c r="J66">
        <f t="shared" ref="J66:J83" si="25">D66/$B$47*100</f>
        <v>-29.682189170409639</v>
      </c>
      <c r="K66">
        <f t="shared" ref="K66:K83" si="26">E66/$B$47*100</f>
        <v>3.6021806066317614</v>
      </c>
      <c r="L66">
        <f t="shared" ref="L66:L83" si="27">F66/$B$47*100</f>
        <v>-28.350021291827943</v>
      </c>
      <c r="M66">
        <f t="shared" ref="M66:M83" si="28">G66/$B$47*100</f>
        <v>-64.298726826032734</v>
      </c>
      <c r="N66">
        <f t="shared" si="22"/>
        <v>-29.682189170409639</v>
      </c>
      <c r="O66">
        <f t="shared" si="23"/>
        <v>33.970050205841055</v>
      </c>
      <c r="P66">
        <f t="shared" si="24"/>
        <v>19.612617630727435</v>
      </c>
    </row>
    <row r="67" spans="3:16" x14ac:dyDescent="0.3">
      <c r="C67">
        <v>200</v>
      </c>
      <c r="D67">
        <f t="shared" si="17"/>
        <v>-8.0298272494745486</v>
      </c>
      <c r="E67">
        <f t="shared" si="18"/>
        <v>10.982310767431036</v>
      </c>
      <c r="F67">
        <f t="shared" si="19"/>
        <v>-20.343378740136419</v>
      </c>
      <c r="G67">
        <f t="shared" si="20"/>
        <v>-14.728413775718263</v>
      </c>
      <c r="I67">
        <v>200</v>
      </c>
      <c r="J67">
        <f t="shared" si="25"/>
        <v>-17.085100727285418</v>
      </c>
      <c r="K67">
        <f t="shared" si="26"/>
        <v>23.367113619061822</v>
      </c>
      <c r="L67">
        <f t="shared" si="27"/>
        <v>-43.284701415125895</v>
      </c>
      <c r="M67">
        <f t="shared" si="28"/>
        <v>-31.337714385792186</v>
      </c>
      <c r="N67">
        <f t="shared" si="22"/>
        <v>-17.085100727285418</v>
      </c>
      <c r="O67">
        <f t="shared" si="23"/>
        <v>35.538273156019876</v>
      </c>
      <c r="P67">
        <f t="shared" si="24"/>
        <v>20.518031573162528</v>
      </c>
    </row>
    <row r="68" spans="3:16" x14ac:dyDescent="0.3">
      <c r="C68">
        <v>300</v>
      </c>
      <c r="D68">
        <f t="shared" si="17"/>
        <v>-7.4431182857341591</v>
      </c>
      <c r="E68">
        <f t="shared" si="18"/>
        <v>15.18807812910714</v>
      </c>
      <c r="F68">
        <f t="shared" si="19"/>
        <v>-18.76586991486786</v>
      </c>
      <c r="G68">
        <f t="shared" si="20"/>
        <v>-18.751563071441758</v>
      </c>
      <c r="I68">
        <v>300</v>
      </c>
      <c r="J68">
        <f t="shared" si="25"/>
        <v>-15.836757340600263</v>
      </c>
      <c r="K68">
        <f t="shared" si="26"/>
        <v>32.315744365067935</v>
      </c>
      <c r="L68">
        <f t="shared" si="27"/>
        <v>-39.92822856203199</v>
      </c>
      <c r="M68">
        <f t="shared" si="28"/>
        <v>-39.897787824836747</v>
      </c>
      <c r="N68">
        <f t="shared" si="22"/>
        <v>-15.836757340600267</v>
      </c>
      <c r="O68">
        <f t="shared" si="23"/>
        <v>41.701292510489466</v>
      </c>
      <c r="P68">
        <f t="shared" si="24"/>
        <v>24.076252456486419</v>
      </c>
    </row>
    <row r="69" spans="3:16" x14ac:dyDescent="0.3">
      <c r="C69">
        <v>400</v>
      </c>
      <c r="D69">
        <f t="shared" si="17"/>
        <v>28.566664627506906</v>
      </c>
      <c r="E69">
        <f t="shared" si="18"/>
        <v>17.078253938881161</v>
      </c>
      <c r="F69">
        <f t="shared" si="19"/>
        <v>33.100472093059111</v>
      </c>
      <c r="G69">
        <f t="shared" si="20"/>
        <v>35.52126785058045</v>
      </c>
      <c r="I69">
        <v>400</v>
      </c>
      <c r="J69">
        <f t="shared" si="25"/>
        <v>60.781424984637688</v>
      </c>
      <c r="K69">
        <f t="shared" si="26"/>
        <v>36.337480213044074</v>
      </c>
      <c r="L69">
        <f t="shared" si="27"/>
        <v>70.428028183000009</v>
      </c>
      <c r="M69">
        <f t="shared" si="28"/>
        <v>75.578766557868988</v>
      </c>
      <c r="N69">
        <f t="shared" si="22"/>
        <v>60.781424984637688</v>
      </c>
      <c r="O69">
        <f t="shared" si="23"/>
        <v>21.325157759067732</v>
      </c>
      <c r="P69">
        <f t="shared" si="24"/>
        <v>12.312085572708993</v>
      </c>
    </row>
    <row r="70" spans="3:16" x14ac:dyDescent="0.3">
      <c r="C70">
        <v>500</v>
      </c>
      <c r="D70">
        <f t="shared" si="17"/>
        <v>56.89722931804954</v>
      </c>
      <c r="E70">
        <f t="shared" si="18"/>
        <v>0</v>
      </c>
      <c r="F70">
        <f t="shared" si="19"/>
        <v>85.982054294898944</v>
      </c>
      <c r="G70">
        <f t="shared" si="20"/>
        <v>84.709633659249661</v>
      </c>
      <c r="I70">
        <v>500</v>
      </c>
      <c r="J70">
        <f t="shared" si="25"/>
        <v>121.0604990370054</v>
      </c>
      <c r="K70">
        <f t="shared" si="26"/>
        <v>0</v>
      </c>
      <c r="L70">
        <f t="shared" si="27"/>
        <v>182.94441620315064</v>
      </c>
      <c r="M70">
        <f t="shared" si="28"/>
        <v>180.23708090786553</v>
      </c>
      <c r="N70">
        <f t="shared" si="22"/>
        <v>121.06049903700539</v>
      </c>
      <c r="O70">
        <f t="shared" si="23"/>
        <v>104.85020618204273</v>
      </c>
      <c r="P70">
        <f t="shared" si="24"/>
        <v>60.535294763790134</v>
      </c>
    </row>
    <row r="71" spans="3:16" x14ac:dyDescent="0.3">
      <c r="C71">
        <v>600</v>
      </c>
      <c r="D71">
        <f t="shared" si="17"/>
        <v>71.97268914887475</v>
      </c>
      <c r="E71">
        <f t="shared" si="18"/>
        <v>1.6929890232643796</v>
      </c>
      <c r="F71">
        <f t="shared" si="19"/>
        <v>138.86363649673879</v>
      </c>
      <c r="G71">
        <f t="shared" si="20"/>
        <v>75.361441926621112</v>
      </c>
      <c r="I71">
        <v>600</v>
      </c>
      <c r="J71">
        <f t="shared" si="25"/>
        <v>153.13662492584669</v>
      </c>
      <c r="K71">
        <f t="shared" si="26"/>
        <v>3.6021806066317614</v>
      </c>
      <c r="L71">
        <f t="shared" si="27"/>
        <v>295.46080422330135</v>
      </c>
      <c r="M71">
        <f t="shared" si="28"/>
        <v>160.34688994760711</v>
      </c>
      <c r="N71">
        <f t="shared" si="22"/>
        <v>153.13662492584675</v>
      </c>
      <c r="O71">
        <f t="shared" si="23"/>
        <v>146.06284601539576</v>
      </c>
      <c r="P71">
        <f t="shared" si="24"/>
        <v>84.329423465591603</v>
      </c>
    </row>
    <row r="72" spans="3:16" x14ac:dyDescent="0.3">
      <c r="C72">
        <v>800</v>
      </c>
      <c r="D72">
        <f t="shared" si="17"/>
        <v>104.3511491154719</v>
      </c>
      <c r="E72" s="27">
        <f t="shared" si="18"/>
        <v>72.499561059127956</v>
      </c>
      <c r="F72">
        <f t="shared" si="19"/>
        <v>148.85523826516979</v>
      </c>
      <c r="G72">
        <f t="shared" si="20"/>
        <v>91.698648022117936</v>
      </c>
      <c r="I72">
        <v>800</v>
      </c>
      <c r="J72">
        <f t="shared" si="25"/>
        <v>222.02842455452364</v>
      </c>
      <c r="K72">
        <f t="shared" si="26"/>
        <v>154.25765273595835</v>
      </c>
      <c r="L72">
        <f t="shared" si="27"/>
        <v>316.71998170457744</v>
      </c>
      <c r="M72">
        <f t="shared" si="28"/>
        <v>195.10763922303511</v>
      </c>
      <c r="N72">
        <f t="shared" si="22"/>
        <v>222.02842455452364</v>
      </c>
      <c r="O72">
        <f t="shared" si="23"/>
        <v>84.510641907543331</v>
      </c>
      <c r="P72">
        <f t="shared" si="24"/>
        <v>48.792241854708216</v>
      </c>
    </row>
    <row r="73" spans="3:16" x14ac:dyDescent="0.3">
      <c r="C73">
        <v>1000</v>
      </c>
      <c r="D73">
        <f t="shared" si="17"/>
        <v>100.50861155439377</v>
      </c>
      <c r="E73">
        <f t="shared" si="18"/>
        <v>39.423906597442013</v>
      </c>
      <c r="F73" s="27">
        <f t="shared" si="19"/>
        <v>159.34316927238945</v>
      </c>
      <c r="G73" s="27">
        <f t="shared" si="20"/>
        <v>102.75875879334984</v>
      </c>
      <c r="I73">
        <v>1000</v>
      </c>
      <c r="J73">
        <f t="shared" si="25"/>
        <v>213.8526395420013</v>
      </c>
      <c r="K73">
        <f t="shared" si="26"/>
        <v>83.882429142478131</v>
      </c>
      <c r="L73">
        <f t="shared" si="27"/>
        <v>339.0352012120573</v>
      </c>
      <c r="M73">
        <f t="shared" si="28"/>
        <v>218.64028827146848</v>
      </c>
      <c r="N73">
        <f t="shared" si="22"/>
        <v>213.8526395420013</v>
      </c>
      <c r="O73">
        <f t="shared" si="23"/>
        <v>127.6437443001624</v>
      </c>
      <c r="P73">
        <f t="shared" si="24"/>
        <v>73.695150132070523</v>
      </c>
    </row>
    <row r="74" spans="3:16" x14ac:dyDescent="0.3">
      <c r="C74">
        <v>1200</v>
      </c>
      <c r="D74">
        <f t="shared" si="17"/>
        <v>70.702849894707796</v>
      </c>
      <c r="E74">
        <f t="shared" si="18"/>
        <v>17.3903265212642</v>
      </c>
      <c r="F74">
        <f t="shared" si="19"/>
        <v>146.08610588526281</v>
      </c>
      <c r="G74">
        <f t="shared" si="20"/>
        <v>48.632117277596379</v>
      </c>
      <c r="I74">
        <v>1200</v>
      </c>
      <c r="J74">
        <f t="shared" si="25"/>
        <v>150.43478204792885</v>
      </c>
      <c r="K74">
        <f t="shared" si="26"/>
        <v>37.001478495770172</v>
      </c>
      <c r="L74">
        <f t="shared" si="27"/>
        <v>310.8280858806674</v>
      </c>
      <c r="M74">
        <f t="shared" si="28"/>
        <v>103.47478176734906</v>
      </c>
      <c r="N74">
        <f t="shared" si="22"/>
        <v>150.43478204792888</v>
      </c>
      <c r="O74">
        <f t="shared" si="23"/>
        <v>142.82571178798551</v>
      </c>
      <c r="P74">
        <f t="shared" si="24"/>
        <v>82.460463147993352</v>
      </c>
    </row>
    <row r="75" spans="3:16" x14ac:dyDescent="0.3">
      <c r="C75">
        <v>1400</v>
      </c>
      <c r="D75">
        <f t="shared" si="17"/>
        <v>34.1345327143123</v>
      </c>
      <c r="E75">
        <f t="shared" si="18"/>
        <v>20.263939628799797</v>
      </c>
      <c r="F75">
        <f t="shared" si="19"/>
        <v>110.51061521243403</v>
      </c>
      <c r="G75">
        <f t="shared" si="20"/>
        <v>-28.370956698296922</v>
      </c>
      <c r="I75">
        <v>1400</v>
      </c>
      <c r="J75">
        <f t="shared" si="25"/>
        <v>72.628203768768202</v>
      </c>
      <c r="K75">
        <f t="shared" si="26"/>
        <v>43.11567844903891</v>
      </c>
      <c r="L75">
        <f t="shared" si="27"/>
        <v>235.13394917210294</v>
      </c>
      <c r="M75">
        <f t="shared" si="28"/>
        <v>-60.365016314837249</v>
      </c>
      <c r="N75">
        <f t="shared" si="22"/>
        <v>72.628203768768188</v>
      </c>
      <c r="O75">
        <f t="shared" si="23"/>
        <v>149.94382786238225</v>
      </c>
      <c r="P75">
        <f t="shared" si="24"/>
        <v>86.570109379669304</v>
      </c>
    </row>
    <row r="76" spans="3:16" x14ac:dyDescent="0.3">
      <c r="C76">
        <v>1600</v>
      </c>
      <c r="D76">
        <f t="shared" si="17"/>
        <v>-14.971208730894865</v>
      </c>
      <c r="E76">
        <f t="shared" si="18"/>
        <v>14.017548839149407</v>
      </c>
      <c r="F76">
        <f t="shared" si="19"/>
        <v>-13.911859954510565</v>
      </c>
      <c r="G76">
        <f t="shared" si="20"/>
        <v>-45.019315077323441</v>
      </c>
      <c r="I76">
        <v>1600</v>
      </c>
      <c r="J76">
        <f t="shared" si="25"/>
        <v>-31.854310339402574</v>
      </c>
      <c r="K76">
        <f t="shared" si="26"/>
        <v>29.82520375916955</v>
      </c>
      <c r="L76">
        <f t="shared" si="27"/>
        <v>-29.600329028529831</v>
      </c>
      <c r="M76">
        <f t="shared" si="28"/>
        <v>-95.787805748847461</v>
      </c>
      <c r="N76">
        <f t="shared" si="22"/>
        <v>-31.854310339402577</v>
      </c>
      <c r="O76">
        <f t="shared" si="23"/>
        <v>62.836831263420791</v>
      </c>
      <c r="P76">
        <f t="shared" si="24"/>
        <v>36.278861444959091</v>
      </c>
    </row>
    <row r="77" spans="3:16" x14ac:dyDescent="0.3">
      <c r="C77">
        <v>1800</v>
      </c>
      <c r="D77">
        <f t="shared" si="17"/>
        <v>-27.983691059897435</v>
      </c>
      <c r="E77">
        <f t="shared" si="18"/>
        <v>12.618506423760124</v>
      </c>
      <c r="F77">
        <f t="shared" si="19"/>
        <v>-56.662109002486481</v>
      </c>
      <c r="G77">
        <f t="shared" si="20"/>
        <v>-39.907470600965944</v>
      </c>
      <c r="I77">
        <v>1800</v>
      </c>
      <c r="J77">
        <f t="shared" si="25"/>
        <v>-59.541029417646563</v>
      </c>
      <c r="K77">
        <f t="shared" si="26"/>
        <v>26.848454715130686</v>
      </c>
      <c r="L77">
        <f t="shared" si="27"/>
        <v>-120.56023244973993</v>
      </c>
      <c r="M77">
        <f t="shared" si="28"/>
        <v>-84.911310518330438</v>
      </c>
      <c r="N77">
        <f t="shared" si="22"/>
        <v>-59.541029417646563</v>
      </c>
      <c r="O77">
        <f t="shared" si="23"/>
        <v>76.909483389653971</v>
      </c>
      <c r="P77">
        <f t="shared" si="24"/>
        <v>44.403710938251777</v>
      </c>
    </row>
    <row r="78" spans="3:16" x14ac:dyDescent="0.3">
      <c r="C78">
        <v>2000</v>
      </c>
      <c r="D78">
        <f t="shared" si="17"/>
        <v>-42.170062413059043</v>
      </c>
      <c r="E78">
        <f t="shared" si="18"/>
        <v>-2.9709615663710554</v>
      </c>
      <c r="F78">
        <f t="shared" si="19"/>
        <v>-77.469703799331072</v>
      </c>
      <c r="G78">
        <f t="shared" si="20"/>
        <v>-46.069521873475004</v>
      </c>
      <c r="I78">
        <v>2000</v>
      </c>
      <c r="J78">
        <f t="shared" si="25"/>
        <v>-89.725437623850851</v>
      </c>
      <c r="K78">
        <f t="shared" si="26"/>
        <v>-6.3213287211956768</v>
      </c>
      <c r="L78">
        <f t="shared" si="27"/>
        <v>-164.83264852443105</v>
      </c>
      <c r="M78">
        <f t="shared" si="28"/>
        <v>-98.022335625925848</v>
      </c>
      <c r="N78">
        <f t="shared" si="22"/>
        <v>-89.725437623850851</v>
      </c>
      <c r="O78">
        <f t="shared" si="23"/>
        <v>79.580704406178242</v>
      </c>
      <c r="P78">
        <f t="shared" si="24"/>
        <v>45.945941111207048</v>
      </c>
    </row>
    <row r="79" spans="3:16" x14ac:dyDescent="0.3">
      <c r="C79">
        <v>2200</v>
      </c>
      <c r="D79">
        <f t="shared" si="17"/>
        <v>-48.34501754180414</v>
      </c>
      <c r="E79">
        <f t="shared" si="18"/>
        <v>-53.147867423956662</v>
      </c>
      <c r="F79">
        <f t="shared" si="19"/>
        <v>-48.623017987091089</v>
      </c>
      <c r="G79">
        <f t="shared" si="20"/>
        <v>-43.264167214364676</v>
      </c>
      <c r="I79">
        <v>2200</v>
      </c>
      <c r="J79">
        <f t="shared" si="25"/>
        <v>-102.86391832628208</v>
      </c>
      <c r="K79">
        <f t="shared" si="26"/>
        <v>-113.08296432381289</v>
      </c>
      <c r="L79">
        <f t="shared" si="27"/>
        <v>-103.45542116468604</v>
      </c>
      <c r="M79">
        <f t="shared" si="28"/>
        <v>-92.053369490347308</v>
      </c>
      <c r="N79">
        <f t="shared" si="22"/>
        <v>-102.86391832628208</v>
      </c>
      <c r="O79">
        <f t="shared" si="23"/>
        <v>10.527267994157388</v>
      </c>
      <c r="P79">
        <f t="shared" si="24"/>
        <v>6.0779210102581001</v>
      </c>
    </row>
    <row r="80" spans="3:16" x14ac:dyDescent="0.3">
      <c r="C80">
        <v>2400</v>
      </c>
      <c r="D80">
        <f t="shared" si="17"/>
        <v>-54.403180822066645</v>
      </c>
      <c r="E80">
        <f t="shared" si="18"/>
        <v>-60.183343657042208</v>
      </c>
      <c r="F80">
        <f t="shared" si="19"/>
        <v>-48.623017987091089</v>
      </c>
      <c r="G80">
        <f t="shared" si="20"/>
        <v>0</v>
      </c>
      <c r="I80">
        <v>2400</v>
      </c>
      <c r="J80">
        <f t="shared" si="25"/>
        <v>-115.75390047034372</v>
      </c>
      <c r="K80">
        <f t="shared" si="26"/>
        <v>-128.05237977600146</v>
      </c>
      <c r="L80">
        <f t="shared" si="27"/>
        <v>-103.45542116468604</v>
      </c>
      <c r="M80">
        <f t="shared" si="28"/>
        <v>0</v>
      </c>
      <c r="N80">
        <f t="shared" si="22"/>
        <v>-77.169266980229168</v>
      </c>
      <c r="O80">
        <f t="shared" si="23"/>
        <v>67.952736647843011</v>
      </c>
      <c r="P80">
        <f t="shared" si="24"/>
        <v>39.23253079580391</v>
      </c>
    </row>
    <row r="81" spans="3:16" x14ac:dyDescent="0.3">
      <c r="C81">
        <v>2600</v>
      </c>
      <c r="D81">
        <f t="shared" si="17"/>
        <v>-61.082701530948761</v>
      </c>
      <c r="E81">
        <f t="shared" si="18"/>
        <v>-69.95937386564654</v>
      </c>
      <c r="F81">
        <f t="shared" si="19"/>
        <v>-52.206029196250981</v>
      </c>
      <c r="G81">
        <f t="shared" si="20"/>
        <v>0</v>
      </c>
      <c r="I81">
        <v>2600</v>
      </c>
      <c r="J81">
        <f t="shared" si="25"/>
        <v>-129.96594770071317</v>
      </c>
      <c r="K81">
        <f t="shared" si="26"/>
        <v>-148.85288464837211</v>
      </c>
      <c r="L81">
        <f t="shared" si="27"/>
        <v>-111.07901075305423</v>
      </c>
      <c r="M81">
        <f t="shared" si="28"/>
        <v>0</v>
      </c>
      <c r="N81">
        <f t="shared" si="22"/>
        <v>-86.643965133808777</v>
      </c>
      <c r="O81">
        <f t="shared" si="23"/>
        <v>77.376345919449747</v>
      </c>
      <c r="P81">
        <f t="shared" si="24"/>
        <v>44.673254145503918</v>
      </c>
    </row>
    <row r="82" spans="3:16" x14ac:dyDescent="0.3">
      <c r="C82">
        <v>2800</v>
      </c>
      <c r="D82">
        <f t="shared" si="17"/>
        <v>-56.867415906238442</v>
      </c>
      <c r="E82">
        <f t="shared" si="18"/>
        <v>-55.27864034216752</v>
      </c>
      <c r="F82">
        <f t="shared" si="19"/>
        <v>-58.456191470309363</v>
      </c>
      <c r="G82">
        <f t="shared" si="20"/>
        <v>0</v>
      </c>
      <c r="I82">
        <v>2800</v>
      </c>
      <c r="J82">
        <f t="shared" si="25"/>
        <v>-120.99706490224864</v>
      </c>
      <c r="K82">
        <f t="shared" si="26"/>
        <v>-117.61661975668494</v>
      </c>
      <c r="L82">
        <f t="shared" si="27"/>
        <v>-124.37751004781235</v>
      </c>
      <c r="M82">
        <f t="shared" si="28"/>
        <v>0</v>
      </c>
      <c r="N82">
        <f t="shared" si="22"/>
        <v>-80.66470993483243</v>
      </c>
      <c r="O82">
        <f t="shared" si="23"/>
        <v>69.939430802910863</v>
      </c>
      <c r="P82">
        <f t="shared" si="24"/>
        <v>40.379549201029796</v>
      </c>
    </row>
    <row r="83" spans="3:16" x14ac:dyDescent="0.3">
      <c r="C83">
        <v>3000</v>
      </c>
      <c r="D83">
        <f t="shared" si="17"/>
        <v>-35.229577913750646</v>
      </c>
      <c r="E83">
        <f t="shared" si="18"/>
        <v>-47.194570732742015</v>
      </c>
      <c r="F83">
        <f t="shared" si="19"/>
        <v>-23.264585094759273</v>
      </c>
      <c r="G83">
        <f t="shared" si="20"/>
        <v>0</v>
      </c>
      <c r="I83">
        <v>3000</v>
      </c>
      <c r="J83">
        <f t="shared" si="25"/>
        <v>-74.958136524738592</v>
      </c>
      <c r="K83">
        <f t="shared" si="26"/>
        <v>-100.41610730824347</v>
      </c>
      <c r="L83">
        <f t="shared" si="27"/>
        <v>-49.500165741233729</v>
      </c>
      <c r="M83">
        <f t="shared" si="28"/>
        <v>0</v>
      </c>
      <c r="N83">
        <f t="shared" si="22"/>
        <v>-49.972091016492392</v>
      </c>
      <c r="O83">
        <f t="shared" si="23"/>
        <v>50.209717055907007</v>
      </c>
      <c r="P83">
        <f t="shared" si="24"/>
        <v>28.988593658162856</v>
      </c>
    </row>
    <row r="88" spans="3:16" x14ac:dyDescent="0.3">
      <c r="D88" t="s">
        <v>59</v>
      </c>
    </row>
    <row r="89" spans="3:16" x14ac:dyDescent="0.3">
      <c r="D89" t="s">
        <v>60</v>
      </c>
      <c r="E89" t="s">
        <v>61</v>
      </c>
      <c r="F89" t="s">
        <v>51</v>
      </c>
      <c r="J89" t="s">
        <v>60</v>
      </c>
      <c r="K89" t="s">
        <v>61</v>
      </c>
      <c r="L89" t="s">
        <v>51</v>
      </c>
      <c r="M89" t="s">
        <v>44</v>
      </c>
      <c r="N89" t="s">
        <v>218</v>
      </c>
      <c r="O89" t="s">
        <v>41</v>
      </c>
    </row>
    <row r="90" spans="3:16" x14ac:dyDescent="0.3">
      <c r="I90">
        <v>10</v>
      </c>
      <c r="J90">
        <f>D91/$B$47*100</f>
        <v>0</v>
      </c>
      <c r="K90">
        <f t="shared" ref="K90:L90" si="29">E91/$B$47*100</f>
        <v>-12.70439995765758</v>
      </c>
      <c r="L90">
        <f t="shared" si="29"/>
        <v>0</v>
      </c>
      <c r="M90">
        <f>AVERAGE(J90:L90)</f>
        <v>-4.2347999858858598</v>
      </c>
      <c r="N90">
        <f>STDEV(J90:L90)</f>
        <v>7.3348887354462748</v>
      </c>
      <c r="O90">
        <f>N90/SQRT(3)</f>
        <v>4.2347999858858607</v>
      </c>
    </row>
    <row r="91" spans="3:16" x14ac:dyDescent="0.3">
      <c r="C91">
        <v>10</v>
      </c>
      <c r="D91">
        <v>0</v>
      </c>
      <c r="E91">
        <v>-5.9709415002337396</v>
      </c>
      <c r="F91">
        <v>0</v>
      </c>
      <c r="I91">
        <v>100</v>
      </c>
      <c r="J91">
        <f t="shared" ref="J91:J108" si="30">D92/$B$47*100</f>
        <v>0</v>
      </c>
      <c r="K91">
        <f t="shared" ref="K91:K108" si="31">E92/$B$47*100</f>
        <v>-11.67223415537107</v>
      </c>
      <c r="L91">
        <f t="shared" ref="L91:L108" si="32">F92/$B$47*100</f>
        <v>-36.074206298843556</v>
      </c>
      <c r="M91">
        <f t="shared" ref="M91:M108" si="33">AVERAGE(J91:L91)</f>
        <v>-15.915480151404877</v>
      </c>
      <c r="N91">
        <f t="shared" ref="N91:N108" si="34">STDEV(J91:L91)</f>
        <v>18.407632722868623</v>
      </c>
      <c r="O91">
        <f t="shared" ref="O91:O108" si="35">N91/SQRT(3)</f>
        <v>10.627651707691964</v>
      </c>
    </row>
    <row r="92" spans="3:16" x14ac:dyDescent="0.3">
      <c r="C92">
        <v>100</v>
      </c>
      <c r="D92">
        <v>0</v>
      </c>
      <c r="E92">
        <v>-5.4858338489841563</v>
      </c>
      <c r="F92">
        <v>-16.954517820255475</v>
      </c>
      <c r="I92">
        <v>200</v>
      </c>
      <c r="J92">
        <f t="shared" si="30"/>
        <v>0</v>
      </c>
      <c r="K92">
        <f t="shared" si="31"/>
        <v>10.755872949249339</v>
      </c>
      <c r="L92">
        <f t="shared" si="32"/>
        <v>-18.40459247318821</v>
      </c>
      <c r="M92">
        <f t="shared" si="33"/>
        <v>-2.5495731746462904</v>
      </c>
      <c r="N92">
        <f t="shared" si="34"/>
        <v>14.746471728618712</v>
      </c>
      <c r="O92">
        <f t="shared" si="35"/>
        <v>8.5138794221152203</v>
      </c>
    </row>
    <row r="93" spans="3:16" x14ac:dyDescent="0.3">
      <c r="C93">
        <v>200</v>
      </c>
      <c r="D93">
        <v>0</v>
      </c>
      <c r="E93">
        <v>5.0551532050283177</v>
      </c>
      <c r="F93">
        <v>-8.6499752337229516</v>
      </c>
      <c r="I93">
        <v>300</v>
      </c>
      <c r="J93">
        <f t="shared" si="30"/>
        <v>12.906697606398589</v>
      </c>
      <c r="K93">
        <f t="shared" si="31"/>
        <v>34.223066770173041</v>
      </c>
      <c r="L93">
        <f t="shared" si="32"/>
        <v>-27.029165845818437</v>
      </c>
      <c r="M93">
        <f t="shared" si="33"/>
        <v>6.7001995102510641</v>
      </c>
      <c r="N93">
        <f t="shared" si="34"/>
        <v>31.094203062210727</v>
      </c>
      <c r="O93">
        <f t="shared" si="35"/>
        <v>17.952246508204251</v>
      </c>
    </row>
    <row r="94" spans="3:16" x14ac:dyDescent="0.3">
      <c r="C94">
        <v>300</v>
      </c>
      <c r="D94">
        <v>6.0660193811484797</v>
      </c>
      <c r="E94">
        <v>16.084500670976443</v>
      </c>
      <c r="F94">
        <v>-12.703438856096472</v>
      </c>
      <c r="I94">
        <v>400</v>
      </c>
      <c r="J94">
        <f t="shared" si="30"/>
        <v>25.933024471840298</v>
      </c>
      <c r="K94">
        <f t="shared" si="31"/>
        <v>-13.04964090105366</v>
      </c>
      <c r="L94">
        <f t="shared" si="32"/>
        <v>-44.676681356834912</v>
      </c>
      <c r="M94">
        <f t="shared" si="33"/>
        <v>-10.597765928682758</v>
      </c>
      <c r="N94">
        <f t="shared" si="34"/>
        <v>35.368650065603532</v>
      </c>
      <c r="O94">
        <f t="shared" si="35"/>
        <v>20.420099636249876</v>
      </c>
    </row>
    <row r="95" spans="3:16" x14ac:dyDescent="0.3">
      <c r="C95">
        <v>400</v>
      </c>
      <c r="D95">
        <v>12.188263323066728</v>
      </c>
      <c r="E95">
        <v>-6.1332013065507613</v>
      </c>
      <c r="F95">
        <v>-20.997595454750606</v>
      </c>
      <c r="I95">
        <v>500</v>
      </c>
      <c r="J95">
        <f t="shared" si="30"/>
        <v>34.762012093899578</v>
      </c>
      <c r="K95">
        <f t="shared" si="31"/>
        <v>-0.97526945100891094</v>
      </c>
      <c r="L95">
        <f t="shared" si="32"/>
        <v>-87.827346564659663</v>
      </c>
      <c r="M95">
        <f t="shared" si="33"/>
        <v>-18.013534640589665</v>
      </c>
      <c r="N95">
        <f t="shared" si="34"/>
        <v>63.045733991936984</v>
      </c>
      <c r="O95">
        <f t="shared" si="35"/>
        <v>36.399471491502361</v>
      </c>
    </row>
    <row r="96" spans="3:16" x14ac:dyDescent="0.3">
      <c r="C96">
        <v>500</v>
      </c>
      <c r="D96">
        <v>16.33779960760635</v>
      </c>
      <c r="E96">
        <v>-0.45836693258616279</v>
      </c>
      <c r="F96">
        <v>-41.277978511865733</v>
      </c>
      <c r="I96">
        <v>600</v>
      </c>
      <c r="J96">
        <f t="shared" si="30"/>
        <v>96.447975455991454</v>
      </c>
      <c r="K96">
        <f t="shared" si="31"/>
        <v>-48.294492102488043</v>
      </c>
      <c r="L96">
        <f t="shared" si="32"/>
        <v>-62.319027471243359</v>
      </c>
      <c r="M96">
        <f t="shared" si="33"/>
        <v>-4.7218480392466491</v>
      </c>
      <c r="N96">
        <f t="shared" si="34"/>
        <v>87.895800739401594</v>
      </c>
      <c r="O96">
        <f t="shared" si="35"/>
        <v>50.746664217531219</v>
      </c>
    </row>
    <row r="97" spans="3:15" x14ac:dyDescent="0.3">
      <c r="C97">
        <v>600</v>
      </c>
      <c r="D97">
        <v>45.329588267298647</v>
      </c>
      <c r="E97">
        <v>-22.697930487747687</v>
      </c>
      <c r="F97">
        <v>-29.289322488463387</v>
      </c>
      <c r="I97">
        <v>800</v>
      </c>
      <c r="J97">
        <f t="shared" si="30"/>
        <v>158.39683229616293</v>
      </c>
      <c r="K97">
        <f t="shared" si="31"/>
        <v>11.680185158915954</v>
      </c>
      <c r="L97">
        <f t="shared" si="32"/>
        <v>55.493780696762876</v>
      </c>
      <c r="M97">
        <f t="shared" si="33"/>
        <v>75.190266050613914</v>
      </c>
      <c r="N97">
        <f t="shared" si="34"/>
        <v>75.315385468506449</v>
      </c>
      <c r="O97">
        <f t="shared" si="35"/>
        <v>43.483358074362627</v>
      </c>
    </row>
    <row r="98" spans="3:15" x14ac:dyDescent="0.3">
      <c r="C98">
        <v>800</v>
      </c>
      <c r="D98" s="27">
        <v>74.444934244427259</v>
      </c>
      <c r="E98">
        <v>5.4895707414932771</v>
      </c>
      <c r="F98">
        <v>26.081524453852701</v>
      </c>
      <c r="I98">
        <v>1000</v>
      </c>
      <c r="J98">
        <f t="shared" si="30"/>
        <v>96.447975455991454</v>
      </c>
      <c r="K98">
        <f t="shared" si="31"/>
        <v>88.361675239338084</v>
      </c>
      <c r="L98">
        <f t="shared" si="32"/>
        <v>115.19034930467045</v>
      </c>
      <c r="M98">
        <f t="shared" si="33"/>
        <v>100</v>
      </c>
      <c r="N98">
        <f t="shared" si="34"/>
        <v>13.762525087965773</v>
      </c>
      <c r="O98">
        <f t="shared" si="35"/>
        <v>7.9457975642660177</v>
      </c>
    </row>
    <row r="99" spans="3:15" x14ac:dyDescent="0.3">
      <c r="C99">
        <v>1000</v>
      </c>
      <c r="D99">
        <v>45.329588267298647</v>
      </c>
      <c r="E99">
        <v>41.529107669404517</v>
      </c>
      <c r="F99" s="27">
        <v>54.138317384687575</v>
      </c>
      <c r="I99">
        <v>1200</v>
      </c>
      <c r="J99">
        <f t="shared" si="30"/>
        <v>21.393734244521941</v>
      </c>
      <c r="K99">
        <f t="shared" si="31"/>
        <v>114.49886111704903</v>
      </c>
      <c r="L99">
        <f t="shared" si="32"/>
        <v>8.6293148390554411</v>
      </c>
      <c r="M99">
        <f t="shared" si="33"/>
        <v>48.173970066875476</v>
      </c>
      <c r="N99">
        <f t="shared" si="34"/>
        <v>57.792525297850645</v>
      </c>
      <c r="O99">
        <f t="shared" si="35"/>
        <v>33.366530037862326</v>
      </c>
    </row>
    <row r="100" spans="3:15" x14ac:dyDescent="0.3">
      <c r="C100">
        <v>1200</v>
      </c>
      <c r="D100">
        <v>10.054842107563843</v>
      </c>
      <c r="E100" s="27">
        <v>53.813324820682105</v>
      </c>
      <c r="F100">
        <v>4.0556920643892491</v>
      </c>
      <c r="I100">
        <v>1400</v>
      </c>
      <c r="J100">
        <f t="shared" si="30"/>
        <v>-62.31903581276341</v>
      </c>
      <c r="K100">
        <f t="shared" si="31"/>
        <v>62.249807030809556</v>
      </c>
      <c r="L100">
        <f t="shared" si="32"/>
        <v>-115.1867718083424</v>
      </c>
      <c r="M100">
        <f t="shared" si="33"/>
        <v>-38.418666863432087</v>
      </c>
      <c r="N100">
        <f t="shared" si="34"/>
        <v>91.100799142879453</v>
      </c>
      <c r="O100">
        <f t="shared" si="35"/>
        <v>52.597070908531485</v>
      </c>
    </row>
    <row r="101" spans="3:15" x14ac:dyDescent="0.3">
      <c r="C101">
        <v>1400</v>
      </c>
      <c r="D101">
        <v>-29.289326408894766</v>
      </c>
      <c r="E101">
        <v>29.256789570590193</v>
      </c>
      <c r="F101">
        <v>-54.136635997029494</v>
      </c>
      <c r="I101">
        <v>1600</v>
      </c>
      <c r="J101">
        <f t="shared" si="30"/>
        <v>-53.49862184420774</v>
      </c>
      <c r="K101">
        <f t="shared" si="31"/>
        <v>-9.9636375312614245</v>
      </c>
      <c r="L101">
        <f t="shared" si="32"/>
        <v>-97.578608756934614</v>
      </c>
      <c r="M101">
        <f t="shared" si="33"/>
        <v>-53.680289377467922</v>
      </c>
      <c r="N101">
        <f t="shared" si="34"/>
        <v>43.807768124367691</v>
      </c>
      <c r="O101">
        <f t="shared" si="35"/>
        <v>25.292426719200396</v>
      </c>
    </row>
    <row r="102" spans="3:15" x14ac:dyDescent="0.3">
      <c r="C102">
        <v>1600</v>
      </c>
      <c r="D102">
        <v>-25.143819656146015</v>
      </c>
      <c r="E102">
        <v>-4.6828104457492525</v>
      </c>
      <c r="F102">
        <v>-45.860974662614282</v>
      </c>
      <c r="I102">
        <v>1800</v>
      </c>
      <c r="J102">
        <f t="shared" si="30"/>
        <v>-127.79995083214877</v>
      </c>
      <c r="K102">
        <f t="shared" si="31"/>
        <v>-36.546208368676574</v>
      </c>
      <c r="L102">
        <f t="shared" si="32"/>
        <v>-115.1867718083424</v>
      </c>
      <c r="M102">
        <f t="shared" si="33"/>
        <v>-93.177643669722599</v>
      </c>
      <c r="N102">
        <f t="shared" si="34"/>
        <v>49.448080543779071</v>
      </c>
      <c r="O102">
        <f t="shared" si="35"/>
        <v>28.548862612861143</v>
      </c>
    </row>
    <row r="103" spans="3:15" x14ac:dyDescent="0.3">
      <c r="C103">
        <v>1800</v>
      </c>
      <c r="D103">
        <v>-60.064704566511871</v>
      </c>
      <c r="E103">
        <v>-17.176354094015377</v>
      </c>
      <c r="F103">
        <v>-54.136635997029494</v>
      </c>
      <c r="I103">
        <v>2000</v>
      </c>
      <c r="J103">
        <f t="shared" si="30"/>
        <v>-113.99426355312939</v>
      </c>
      <c r="K103">
        <f t="shared" si="31"/>
        <v>-44.560642895276921</v>
      </c>
      <c r="L103">
        <f t="shared" si="32"/>
        <v>-89.083082010224302</v>
      </c>
      <c r="M103">
        <f t="shared" si="33"/>
        <v>-82.545996152876867</v>
      </c>
      <c r="N103">
        <f t="shared" si="34"/>
        <v>35.175375449942052</v>
      </c>
      <c r="O103">
        <f t="shared" si="35"/>
        <v>20.308512484870199</v>
      </c>
    </row>
    <row r="104" spans="3:15" x14ac:dyDescent="0.3">
      <c r="C104">
        <v>2000</v>
      </c>
      <c r="D104">
        <v>-53.576168989209037</v>
      </c>
      <c r="E104">
        <v>-20.943058533050319</v>
      </c>
      <c r="F104">
        <v>-41.868161669687133</v>
      </c>
      <c r="I104">
        <v>2200</v>
      </c>
      <c r="J104">
        <f t="shared" si="30"/>
        <v>-113.99426355312939</v>
      </c>
      <c r="K104">
        <f t="shared" si="31"/>
        <v>-9.9636375312614245</v>
      </c>
      <c r="L104">
        <f t="shared" si="32"/>
        <v>-97.578608756934614</v>
      </c>
      <c r="M104">
        <f t="shared" si="33"/>
        <v>-73.845503280441804</v>
      </c>
      <c r="N104">
        <f t="shared" si="34"/>
        <v>55.928865617802288</v>
      </c>
      <c r="O104">
        <f t="shared" si="35"/>
        <v>32.290545619908556</v>
      </c>
    </row>
    <row r="105" spans="3:15" x14ac:dyDescent="0.3">
      <c r="C105">
        <v>2200</v>
      </c>
      <c r="D105">
        <v>-53.576168989209037</v>
      </c>
      <c r="E105">
        <v>-4.6828104457492525</v>
      </c>
      <c r="F105">
        <v>-45.860974662614282</v>
      </c>
      <c r="I105">
        <v>2400</v>
      </c>
      <c r="J105">
        <f t="shared" si="30"/>
        <v>-80.248267674651601</v>
      </c>
      <c r="K105">
        <f t="shared" si="31"/>
        <v>-11.67223415537107</v>
      </c>
      <c r="L105">
        <f t="shared" si="32"/>
        <v>-97.578608756934614</v>
      </c>
      <c r="M105">
        <f t="shared" si="33"/>
        <v>-63.166370195652426</v>
      </c>
      <c r="N105">
        <f t="shared" si="34"/>
        <v>45.429282576421116</v>
      </c>
      <c r="O105">
        <f t="shared" si="35"/>
        <v>26.22860852458831</v>
      </c>
    </row>
    <row r="106" spans="3:15" x14ac:dyDescent="0.3">
      <c r="C106">
        <v>2400</v>
      </c>
      <c r="D106">
        <v>-37.715886887804608</v>
      </c>
      <c r="E106">
        <v>-5.4858338489841563</v>
      </c>
      <c r="F106">
        <v>-45.860974662614282</v>
      </c>
      <c r="I106">
        <v>2600</v>
      </c>
      <c r="J106">
        <f t="shared" si="30"/>
        <v>-70.313393576337575</v>
      </c>
      <c r="K106">
        <f t="shared" si="31"/>
        <v>-36.155031870387646</v>
      </c>
      <c r="L106">
        <f t="shared" si="32"/>
        <v>-115.1867718083424</v>
      </c>
      <c r="M106">
        <f t="shared" si="33"/>
        <v>-73.885065751689197</v>
      </c>
      <c r="N106">
        <f t="shared" si="34"/>
        <v>39.63674571658558</v>
      </c>
      <c r="O106">
        <f t="shared" si="35"/>
        <v>22.884285809271432</v>
      </c>
    </row>
    <row r="107" spans="3:15" x14ac:dyDescent="0.3">
      <c r="C107">
        <v>2600</v>
      </c>
      <c r="D107">
        <v>-33.046594969183531</v>
      </c>
      <c r="E107">
        <v>-16.99250503421451</v>
      </c>
      <c r="F107">
        <v>-54.136635997029494</v>
      </c>
      <c r="I107">
        <v>2800</v>
      </c>
      <c r="J107">
        <f t="shared" si="30"/>
        <v>-83.982055500253921</v>
      </c>
      <c r="K107">
        <f t="shared" si="31"/>
        <v>-58.245913415752362</v>
      </c>
      <c r="L107">
        <f t="shared" si="32"/>
        <v>-94.899354999739927</v>
      </c>
      <c r="M107">
        <f t="shared" si="33"/>
        <v>-79.042441305248744</v>
      </c>
      <c r="N107">
        <f t="shared" si="34"/>
        <v>18.819365990498191</v>
      </c>
      <c r="O107">
        <f t="shared" si="35"/>
        <v>10.865366020592219</v>
      </c>
    </row>
    <row r="108" spans="3:15" x14ac:dyDescent="0.3">
      <c r="C108">
        <v>2800</v>
      </c>
      <c r="D108">
        <v>-39.470729993756926</v>
      </c>
      <c r="E108">
        <v>-27.374999432658022</v>
      </c>
      <c r="F108">
        <v>-44.601752070299064</v>
      </c>
      <c r="I108">
        <v>3000</v>
      </c>
      <c r="J108">
        <f t="shared" si="30"/>
        <v>-56.591567345650788</v>
      </c>
      <c r="K108">
        <f t="shared" si="31"/>
        <v>0</v>
      </c>
      <c r="L108">
        <f t="shared" si="32"/>
        <v>-94.899354999739927</v>
      </c>
      <c r="M108">
        <f t="shared" si="33"/>
        <v>-50.496974115130236</v>
      </c>
      <c r="N108">
        <f t="shared" si="34"/>
        <v>47.742328648965113</v>
      </c>
      <c r="O108">
        <f t="shared" si="35"/>
        <v>27.564046297219591</v>
      </c>
    </row>
    <row r="109" spans="3:15" x14ac:dyDescent="0.3">
      <c r="C109">
        <v>3000</v>
      </c>
      <c r="D109">
        <v>-26.597473249710347</v>
      </c>
      <c r="F109">
        <v>-44.601752070299064</v>
      </c>
    </row>
  </sheetData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83"/>
  <sheetViews>
    <sheetView workbookViewId="0">
      <selection activeCell="F8" sqref="F8"/>
    </sheetView>
  </sheetViews>
  <sheetFormatPr defaultColWidth="10.8203125" defaultRowHeight="12.4" x14ac:dyDescent="0.3"/>
  <sheetData>
    <row r="2" spans="1:14" x14ac:dyDescent="0.3">
      <c r="A2" s="10" t="s">
        <v>219</v>
      </c>
    </row>
    <row r="3" spans="1:14" x14ac:dyDescent="0.3">
      <c r="A3" s="10" t="s">
        <v>221</v>
      </c>
    </row>
    <row r="4" spans="1:14" x14ac:dyDescent="0.3">
      <c r="A4" s="10" t="s">
        <v>222</v>
      </c>
    </row>
    <row r="5" spans="1:14" ht="12.75" thickBot="1" x14ac:dyDescent="0.35"/>
    <row r="6" spans="1:14" x14ac:dyDescent="0.3">
      <c r="A6" s="1" t="s">
        <v>0</v>
      </c>
      <c r="B6" s="1" t="s">
        <v>1</v>
      </c>
      <c r="C6" s="23" t="s">
        <v>2</v>
      </c>
      <c r="D6" s="24" t="s">
        <v>3</v>
      </c>
      <c r="E6" s="29" t="s">
        <v>4</v>
      </c>
      <c r="F6" s="30" t="s">
        <v>5</v>
      </c>
      <c r="G6" s="23" t="s">
        <v>2</v>
      </c>
      <c r="H6" s="24" t="s">
        <v>3</v>
      </c>
      <c r="I6" s="29" t="s">
        <v>4</v>
      </c>
      <c r="J6" s="30" t="s">
        <v>5</v>
      </c>
      <c r="K6" s="23" t="s">
        <v>2</v>
      </c>
      <c r="L6" s="24" t="s">
        <v>3</v>
      </c>
      <c r="M6" s="29" t="s">
        <v>4</v>
      </c>
      <c r="N6" s="30" t="s">
        <v>5</v>
      </c>
    </row>
    <row r="7" spans="1:14" ht="12.75" thickBot="1" x14ac:dyDescent="0.35">
      <c r="A7" s="2"/>
      <c r="B7" s="2"/>
      <c r="C7" s="49" t="s">
        <v>220</v>
      </c>
      <c r="D7" s="44"/>
      <c r="E7" s="44"/>
      <c r="F7" s="45"/>
      <c r="G7" s="49" t="s">
        <v>42</v>
      </c>
      <c r="H7" s="44"/>
      <c r="I7" s="44"/>
      <c r="J7" s="45"/>
      <c r="K7" s="49" t="s">
        <v>9</v>
      </c>
      <c r="L7" s="44"/>
      <c r="M7" s="44"/>
      <c r="N7" s="45"/>
    </row>
    <row r="8" spans="1:14" x14ac:dyDescent="0.3">
      <c r="A8" t="s">
        <v>49</v>
      </c>
      <c r="B8" t="s">
        <v>48</v>
      </c>
      <c r="C8">
        <v>1</v>
      </c>
      <c r="D8">
        <f>C8*10</f>
        <v>10</v>
      </c>
      <c r="E8">
        <v>160.59100000000001</v>
      </c>
      <c r="F8">
        <f>(E8/E$8-1)*100</f>
        <v>0</v>
      </c>
      <c r="G8">
        <v>1</v>
      </c>
      <c r="H8">
        <f>G8*10</f>
        <v>10</v>
      </c>
      <c r="I8">
        <v>122.377</v>
      </c>
      <c r="J8">
        <f>(I8/I$8-1)*100</f>
        <v>0</v>
      </c>
      <c r="K8">
        <v>1</v>
      </c>
      <c r="L8">
        <f>K8*10</f>
        <v>10</v>
      </c>
      <c r="M8">
        <v>102.15</v>
      </c>
      <c r="N8">
        <f>(M8/M$8-1)*100</f>
        <v>0</v>
      </c>
    </row>
    <row r="9" spans="1:14" x14ac:dyDescent="0.3">
      <c r="A9" t="s">
        <v>49</v>
      </c>
      <c r="B9" t="s">
        <v>48</v>
      </c>
      <c r="C9">
        <v>10</v>
      </c>
      <c r="D9">
        <f t="shared" ref="D9:D37" si="0">C9*10</f>
        <v>100</v>
      </c>
      <c r="E9">
        <v>142.768</v>
      </c>
      <c r="F9">
        <f t="shared" ref="F9:F26" si="1">(E9/E$8-1)*100</f>
        <v>-11.098380357554284</v>
      </c>
      <c r="G9">
        <v>10</v>
      </c>
      <c r="H9">
        <f t="shared" ref="H9:H26" si="2">G9*10</f>
        <v>100</v>
      </c>
      <c r="I9">
        <v>132.55699999999999</v>
      </c>
      <c r="J9">
        <f t="shared" ref="J9:J26" si="3">(I9/I$8-1)*100</f>
        <v>8.3185565915163693</v>
      </c>
      <c r="K9">
        <v>10</v>
      </c>
      <c r="L9">
        <f t="shared" ref="L9:L26" si="4">K9*10</f>
        <v>100</v>
      </c>
      <c r="M9">
        <v>115.092</v>
      </c>
      <c r="N9">
        <f t="shared" ref="N9:N26" si="5">(M9/M$8-1)*100</f>
        <v>12.669603524229078</v>
      </c>
    </row>
    <row r="10" spans="1:14" x14ac:dyDescent="0.3">
      <c r="A10" t="s">
        <v>49</v>
      </c>
      <c r="B10" t="s">
        <v>48</v>
      </c>
      <c r="C10">
        <v>20</v>
      </c>
      <c r="D10">
        <f t="shared" si="0"/>
        <v>200</v>
      </c>
      <c r="E10">
        <v>160.59100000000001</v>
      </c>
      <c r="F10">
        <f t="shared" si="1"/>
        <v>0</v>
      </c>
      <c r="G10">
        <v>20</v>
      </c>
      <c r="H10">
        <f t="shared" si="2"/>
        <v>200</v>
      </c>
      <c r="I10">
        <v>115.092</v>
      </c>
      <c r="J10">
        <f t="shared" si="3"/>
        <v>-5.9529159891156036</v>
      </c>
      <c r="K10">
        <v>20</v>
      </c>
      <c r="L10">
        <f t="shared" si="4"/>
        <v>200</v>
      </c>
      <c r="M10">
        <v>116.26</v>
      </c>
      <c r="N10">
        <f t="shared" si="5"/>
        <v>13.813020068526672</v>
      </c>
    </row>
    <row r="11" spans="1:14" x14ac:dyDescent="0.3">
      <c r="A11" t="s">
        <v>49</v>
      </c>
      <c r="B11" t="s">
        <v>48</v>
      </c>
      <c r="C11">
        <v>30</v>
      </c>
      <c r="D11">
        <f t="shared" si="0"/>
        <v>300</v>
      </c>
      <c r="E11">
        <v>173.06800000000001</v>
      </c>
      <c r="F11">
        <f t="shared" si="1"/>
        <v>7.76942668020002</v>
      </c>
      <c r="G11">
        <v>30</v>
      </c>
      <c r="H11">
        <f t="shared" si="2"/>
        <v>300</v>
      </c>
      <c r="I11">
        <v>128.624</v>
      </c>
      <c r="J11">
        <f t="shared" si="3"/>
        <v>5.1047173897055931</v>
      </c>
      <c r="K11">
        <v>30</v>
      </c>
      <c r="L11">
        <f t="shared" si="4"/>
        <v>300</v>
      </c>
      <c r="M11">
        <v>110.294</v>
      </c>
      <c r="N11">
        <f t="shared" si="5"/>
        <v>7.9725893294175121</v>
      </c>
    </row>
    <row r="12" spans="1:14" x14ac:dyDescent="0.3">
      <c r="A12" t="s">
        <v>49</v>
      </c>
      <c r="B12" t="s">
        <v>48</v>
      </c>
      <c r="C12">
        <v>40</v>
      </c>
      <c r="D12">
        <f t="shared" si="0"/>
        <v>400</v>
      </c>
      <c r="E12">
        <v>165.89</v>
      </c>
      <c r="F12">
        <f t="shared" si="1"/>
        <v>3.2996867819491627</v>
      </c>
      <c r="G12">
        <v>40</v>
      </c>
      <c r="H12">
        <f t="shared" si="2"/>
        <v>400</v>
      </c>
      <c r="I12">
        <v>118.563</v>
      </c>
      <c r="J12">
        <f t="shared" si="3"/>
        <v>-3.1165987072734214</v>
      </c>
      <c r="K12">
        <v>40</v>
      </c>
      <c r="L12">
        <f t="shared" si="4"/>
        <v>400</v>
      </c>
      <c r="M12">
        <v>94.164000000000001</v>
      </c>
      <c r="N12">
        <f t="shared" si="5"/>
        <v>-7.8179148311306896</v>
      </c>
    </row>
    <row r="13" spans="1:14" x14ac:dyDescent="0.3">
      <c r="A13" t="s">
        <v>49</v>
      </c>
      <c r="B13" t="s">
        <v>48</v>
      </c>
      <c r="C13">
        <v>50</v>
      </c>
      <c r="D13">
        <f t="shared" si="0"/>
        <v>500</v>
      </c>
      <c r="E13">
        <v>164.417</v>
      </c>
      <c r="F13">
        <f t="shared" si="1"/>
        <v>2.3824498259553684</v>
      </c>
      <c r="G13">
        <v>50</v>
      </c>
      <c r="H13">
        <f t="shared" si="2"/>
        <v>500</v>
      </c>
      <c r="I13">
        <v>122.377</v>
      </c>
      <c r="J13">
        <f t="shared" si="3"/>
        <v>0</v>
      </c>
      <c r="K13">
        <v>50</v>
      </c>
      <c r="L13">
        <f t="shared" si="4"/>
        <v>500</v>
      </c>
      <c r="M13">
        <v>94.164000000000001</v>
      </c>
      <c r="N13">
        <f t="shared" si="5"/>
        <v>-7.8179148311306896</v>
      </c>
    </row>
    <row r="14" spans="1:14" x14ac:dyDescent="0.3">
      <c r="A14" t="s">
        <v>49</v>
      </c>
      <c r="B14" t="s">
        <v>48</v>
      </c>
      <c r="C14">
        <v>60</v>
      </c>
      <c r="D14">
        <f t="shared" si="0"/>
        <v>600</v>
      </c>
      <c r="E14">
        <v>164.417</v>
      </c>
      <c r="F14">
        <f t="shared" si="1"/>
        <v>2.3824498259553684</v>
      </c>
      <c r="G14">
        <v>60</v>
      </c>
      <c r="H14">
        <f t="shared" si="2"/>
        <v>600</v>
      </c>
      <c r="I14">
        <v>118.563</v>
      </c>
      <c r="J14">
        <f t="shared" si="3"/>
        <v>-3.1165987072734214</v>
      </c>
      <c r="K14">
        <v>60</v>
      </c>
      <c r="L14">
        <f t="shared" si="4"/>
        <v>600</v>
      </c>
      <c r="M14">
        <v>110.294</v>
      </c>
      <c r="N14">
        <f t="shared" si="5"/>
        <v>7.9725893294175121</v>
      </c>
    </row>
    <row r="15" spans="1:14" x14ac:dyDescent="0.3">
      <c r="A15" t="s">
        <v>49</v>
      </c>
      <c r="B15" t="s">
        <v>48</v>
      </c>
      <c r="C15">
        <v>80</v>
      </c>
      <c r="D15">
        <f t="shared" si="0"/>
        <v>800</v>
      </c>
      <c r="E15">
        <v>162.43199999999999</v>
      </c>
      <c r="F15">
        <f t="shared" si="1"/>
        <v>1.1463905200166824</v>
      </c>
      <c r="G15">
        <v>80</v>
      </c>
      <c r="H15">
        <f t="shared" si="2"/>
        <v>800</v>
      </c>
      <c r="I15">
        <v>122.377</v>
      </c>
      <c r="J15">
        <f t="shared" si="3"/>
        <v>0</v>
      </c>
      <c r="K15">
        <v>80</v>
      </c>
      <c r="L15">
        <f t="shared" si="4"/>
        <v>800</v>
      </c>
      <c r="M15">
        <v>125.21599999999999</v>
      </c>
      <c r="N15">
        <f t="shared" si="5"/>
        <v>22.580518844836007</v>
      </c>
    </row>
    <row r="16" spans="1:14" x14ac:dyDescent="0.3">
      <c r="A16" t="s">
        <v>49</v>
      </c>
      <c r="B16" t="s">
        <v>48</v>
      </c>
      <c r="C16">
        <v>100</v>
      </c>
      <c r="D16">
        <f t="shared" si="0"/>
        <v>1000</v>
      </c>
      <c r="E16">
        <v>170.55</v>
      </c>
      <c r="F16">
        <f t="shared" si="1"/>
        <v>6.2014683263694748</v>
      </c>
      <c r="G16">
        <v>100</v>
      </c>
      <c r="H16">
        <f t="shared" si="2"/>
        <v>1000</v>
      </c>
      <c r="I16">
        <v>131.53299999999999</v>
      </c>
      <c r="J16">
        <f t="shared" si="3"/>
        <v>7.4817980502872139</v>
      </c>
      <c r="K16">
        <v>100</v>
      </c>
      <c r="L16">
        <f t="shared" si="4"/>
        <v>1000</v>
      </c>
      <c r="M16">
        <v>109.309</v>
      </c>
      <c r="N16">
        <f t="shared" si="5"/>
        <v>7.0083210964268172</v>
      </c>
    </row>
    <row r="17" spans="1:14" x14ac:dyDescent="0.3">
      <c r="A17" t="s">
        <v>49</v>
      </c>
      <c r="B17" t="s">
        <v>48</v>
      </c>
      <c r="C17">
        <v>120</v>
      </c>
      <c r="D17">
        <f t="shared" si="0"/>
        <v>1200</v>
      </c>
      <c r="E17">
        <v>215.25399999999999</v>
      </c>
      <c r="F17">
        <f t="shared" si="1"/>
        <v>34.038644755932765</v>
      </c>
      <c r="G17">
        <v>120</v>
      </c>
      <c r="H17">
        <f t="shared" si="2"/>
        <v>1200</v>
      </c>
      <c r="I17">
        <v>155.11000000000001</v>
      </c>
      <c r="J17">
        <f t="shared" si="3"/>
        <v>26.747673173880738</v>
      </c>
      <c r="K17">
        <v>120</v>
      </c>
      <c r="L17">
        <f t="shared" si="4"/>
        <v>1200</v>
      </c>
      <c r="M17">
        <v>119.697</v>
      </c>
      <c r="N17">
        <f t="shared" si="5"/>
        <v>17.177679882525698</v>
      </c>
    </row>
    <row r="18" spans="1:14" x14ac:dyDescent="0.3">
      <c r="A18" t="s">
        <v>49</v>
      </c>
      <c r="B18" t="s">
        <v>48</v>
      </c>
      <c r="C18">
        <v>140</v>
      </c>
      <c r="D18">
        <f t="shared" si="0"/>
        <v>1400</v>
      </c>
      <c r="E18">
        <v>239.39400000000001</v>
      </c>
      <c r="F18">
        <f t="shared" si="1"/>
        <v>49.070620395912592</v>
      </c>
      <c r="G18">
        <v>140</v>
      </c>
      <c r="H18">
        <f t="shared" si="2"/>
        <v>1400</v>
      </c>
      <c r="I18">
        <v>148.886</v>
      </c>
      <c r="J18">
        <f t="shared" si="3"/>
        <v>21.66175016547227</v>
      </c>
      <c r="K18">
        <v>140</v>
      </c>
      <c r="L18">
        <f t="shared" si="4"/>
        <v>1400</v>
      </c>
      <c r="M18">
        <v>147.059</v>
      </c>
      <c r="N18">
        <f t="shared" si="5"/>
        <v>43.963778756730299</v>
      </c>
    </row>
    <row r="19" spans="1:14" x14ac:dyDescent="0.3">
      <c r="A19" t="s">
        <v>49</v>
      </c>
      <c r="B19" t="s">
        <v>48</v>
      </c>
      <c r="C19">
        <v>160</v>
      </c>
      <c r="D19">
        <f t="shared" si="0"/>
        <v>1600</v>
      </c>
      <c r="E19">
        <v>196.20099999999999</v>
      </c>
      <c r="F19">
        <f t="shared" si="1"/>
        <v>22.17434351862806</v>
      </c>
      <c r="G19">
        <v>160</v>
      </c>
      <c r="H19">
        <f t="shared" si="2"/>
        <v>1600</v>
      </c>
      <c r="I19">
        <v>125</v>
      </c>
      <c r="J19">
        <f t="shared" si="3"/>
        <v>2.1433766148867939</v>
      </c>
      <c r="K19">
        <v>160</v>
      </c>
      <c r="L19">
        <f t="shared" si="4"/>
        <v>1600</v>
      </c>
      <c r="M19">
        <v>172.285</v>
      </c>
      <c r="N19">
        <f t="shared" si="5"/>
        <v>68.658835046500229</v>
      </c>
    </row>
    <row r="20" spans="1:14" x14ac:dyDescent="0.3">
      <c r="A20" t="s">
        <v>49</v>
      </c>
      <c r="B20" t="s">
        <v>48</v>
      </c>
      <c r="C20">
        <v>180</v>
      </c>
      <c r="D20">
        <f t="shared" si="0"/>
        <v>1800</v>
      </c>
      <c r="E20">
        <v>126.931</v>
      </c>
      <c r="F20">
        <f t="shared" si="1"/>
        <v>-20.960078709267648</v>
      </c>
      <c r="G20">
        <v>180</v>
      </c>
      <c r="H20">
        <f t="shared" si="2"/>
        <v>1800</v>
      </c>
      <c r="I20">
        <v>116.26</v>
      </c>
      <c r="J20">
        <f t="shared" si="3"/>
        <v>-4.998488278026092</v>
      </c>
      <c r="K20">
        <v>180</v>
      </c>
      <c r="L20">
        <f t="shared" si="4"/>
        <v>1800</v>
      </c>
      <c r="M20">
        <v>169.27699999999999</v>
      </c>
      <c r="N20">
        <f t="shared" si="5"/>
        <v>65.714145863925594</v>
      </c>
    </row>
    <row r="21" spans="1:14" x14ac:dyDescent="0.3">
      <c r="A21" t="s">
        <v>49</v>
      </c>
      <c r="B21" t="s">
        <v>48</v>
      </c>
      <c r="C21">
        <v>200</v>
      </c>
      <c r="D21">
        <f t="shared" si="0"/>
        <v>2000</v>
      </c>
      <c r="E21">
        <v>69.756</v>
      </c>
      <c r="F21">
        <f t="shared" si="1"/>
        <v>-56.562945619617544</v>
      </c>
      <c r="G21">
        <v>200</v>
      </c>
      <c r="H21">
        <f t="shared" si="2"/>
        <v>2000</v>
      </c>
      <c r="I21">
        <v>118.563</v>
      </c>
      <c r="J21">
        <f t="shared" si="3"/>
        <v>-3.1165987072734214</v>
      </c>
      <c r="K21">
        <v>200</v>
      </c>
      <c r="L21">
        <f t="shared" si="4"/>
        <v>2000</v>
      </c>
      <c r="M21">
        <v>130.08699999999999</v>
      </c>
      <c r="N21">
        <f t="shared" si="5"/>
        <v>27.348996573666163</v>
      </c>
    </row>
    <row r="22" spans="1:14" x14ac:dyDescent="0.3">
      <c r="A22" t="s">
        <v>49</v>
      </c>
      <c r="B22" t="s">
        <v>48</v>
      </c>
      <c r="C22">
        <v>220</v>
      </c>
      <c r="D22">
        <f t="shared" si="0"/>
        <v>2200</v>
      </c>
      <c r="E22">
        <v>62.823999999999998</v>
      </c>
      <c r="F22">
        <f t="shared" si="1"/>
        <v>-60.879501341918285</v>
      </c>
      <c r="G22">
        <v>220</v>
      </c>
      <c r="H22">
        <f t="shared" si="2"/>
        <v>2200</v>
      </c>
      <c r="I22">
        <v>116.26</v>
      </c>
      <c r="J22">
        <f t="shared" si="3"/>
        <v>-4.998488278026092</v>
      </c>
      <c r="K22">
        <v>220</v>
      </c>
      <c r="L22">
        <f t="shared" si="4"/>
        <v>2200</v>
      </c>
      <c r="M22">
        <v>57.427999999999997</v>
      </c>
      <c r="N22">
        <f t="shared" si="5"/>
        <v>-43.780714635340189</v>
      </c>
    </row>
    <row r="23" spans="1:14" x14ac:dyDescent="0.3">
      <c r="A23" t="s">
        <v>49</v>
      </c>
      <c r="B23" t="s">
        <v>48</v>
      </c>
      <c r="C23">
        <v>240</v>
      </c>
      <c r="D23">
        <f t="shared" si="0"/>
        <v>2400</v>
      </c>
      <c r="E23">
        <v>62.823999999999998</v>
      </c>
      <c r="F23">
        <f t="shared" si="1"/>
        <v>-60.879501341918285</v>
      </c>
      <c r="G23">
        <v>240</v>
      </c>
      <c r="H23">
        <f t="shared" si="2"/>
        <v>2400</v>
      </c>
      <c r="I23">
        <v>125.21599999999999</v>
      </c>
      <c r="J23">
        <f t="shared" si="3"/>
        <v>2.3198803696773185</v>
      </c>
      <c r="K23">
        <v>240</v>
      </c>
      <c r="L23">
        <f t="shared" si="4"/>
        <v>2400</v>
      </c>
      <c r="M23">
        <v>78.162999999999997</v>
      </c>
      <c r="N23">
        <f t="shared" si="5"/>
        <v>-23.482134116495356</v>
      </c>
    </row>
    <row r="24" spans="1:14" x14ac:dyDescent="0.3">
      <c r="A24" t="s">
        <v>49</v>
      </c>
      <c r="B24" t="s">
        <v>48</v>
      </c>
      <c r="C24">
        <v>260</v>
      </c>
      <c r="D24">
        <f t="shared" si="0"/>
        <v>2600</v>
      </c>
      <c r="E24">
        <v>82.207999999999998</v>
      </c>
      <c r="F24">
        <f t="shared" si="1"/>
        <v>-48.809086436973438</v>
      </c>
      <c r="G24">
        <v>260</v>
      </c>
      <c r="H24">
        <f t="shared" si="2"/>
        <v>2600</v>
      </c>
      <c r="I24">
        <v>114.857</v>
      </c>
      <c r="J24">
        <f t="shared" si="3"/>
        <v>-6.14494553715158</v>
      </c>
      <c r="K24">
        <v>260</v>
      </c>
      <c r="L24">
        <f t="shared" si="4"/>
        <v>2600</v>
      </c>
      <c r="M24">
        <v>55.997999999999998</v>
      </c>
      <c r="N24">
        <f t="shared" si="5"/>
        <v>-45.180616740088112</v>
      </c>
    </row>
    <row r="25" spans="1:14" x14ac:dyDescent="0.3">
      <c r="A25" t="s">
        <v>49</v>
      </c>
      <c r="B25" t="s">
        <v>48</v>
      </c>
      <c r="C25">
        <v>280</v>
      </c>
      <c r="D25">
        <f t="shared" si="0"/>
        <v>2800</v>
      </c>
      <c r="E25">
        <v>79.534000000000006</v>
      </c>
      <c r="F25">
        <f t="shared" si="1"/>
        <v>-50.4741859755528</v>
      </c>
      <c r="G25">
        <v>280</v>
      </c>
      <c r="H25">
        <f t="shared" si="2"/>
        <v>2800</v>
      </c>
      <c r="I25">
        <v>114.857</v>
      </c>
      <c r="J25">
        <f t="shared" si="3"/>
        <v>-6.14494553715158</v>
      </c>
      <c r="K25">
        <v>280</v>
      </c>
      <c r="L25">
        <f t="shared" si="4"/>
        <v>2800</v>
      </c>
      <c r="M25">
        <v>62.823999999999998</v>
      </c>
      <c r="N25">
        <f t="shared" si="5"/>
        <v>-38.498286833088599</v>
      </c>
    </row>
    <row r="26" spans="1:14" x14ac:dyDescent="0.3">
      <c r="A26" t="s">
        <v>49</v>
      </c>
      <c r="B26" t="s">
        <v>48</v>
      </c>
      <c r="C26">
        <v>300</v>
      </c>
      <c r="D26">
        <f t="shared" si="0"/>
        <v>3000</v>
      </c>
      <c r="E26">
        <v>94.164000000000001</v>
      </c>
      <c r="F26">
        <f t="shared" si="1"/>
        <v>-41.364086405838442</v>
      </c>
      <c r="G26">
        <v>300</v>
      </c>
      <c r="H26">
        <f t="shared" si="2"/>
        <v>3000</v>
      </c>
      <c r="I26">
        <v>114.38500000000001</v>
      </c>
      <c r="J26">
        <f t="shared" si="3"/>
        <v>-6.5306389272493988</v>
      </c>
      <c r="K26">
        <v>300</v>
      </c>
      <c r="L26">
        <f t="shared" si="4"/>
        <v>3000</v>
      </c>
      <c r="M26">
        <v>72.418000000000006</v>
      </c>
      <c r="N26">
        <f t="shared" si="5"/>
        <v>-29.106216348507097</v>
      </c>
    </row>
    <row r="27" spans="1:14" x14ac:dyDescent="0.3">
      <c r="A27" t="s">
        <v>49</v>
      </c>
      <c r="B27" t="s">
        <v>50</v>
      </c>
      <c r="C27">
        <v>1</v>
      </c>
      <c r="D27">
        <f t="shared" si="0"/>
        <v>10</v>
      </c>
      <c r="E27">
        <v>193.006</v>
      </c>
      <c r="F27">
        <f>(E27/E$27-1)*100</f>
        <v>0</v>
      </c>
      <c r="G27">
        <v>1</v>
      </c>
      <c r="H27">
        <f>G27*10</f>
        <v>10</v>
      </c>
      <c r="I27">
        <v>115.092</v>
      </c>
      <c r="J27">
        <f>(I27/I$27-1)*100</f>
        <v>0</v>
      </c>
      <c r="K27">
        <v>1</v>
      </c>
      <c r="L27">
        <f>K27*10</f>
        <v>10</v>
      </c>
      <c r="M27">
        <v>174.77699999999999</v>
      </c>
      <c r="N27">
        <f>(M27/M$27-1)*100</f>
        <v>0</v>
      </c>
    </row>
    <row r="28" spans="1:14" x14ac:dyDescent="0.3">
      <c r="A28" t="s">
        <v>49</v>
      </c>
      <c r="B28" t="s">
        <v>50</v>
      </c>
      <c r="C28">
        <v>10</v>
      </c>
      <c r="D28">
        <f t="shared" si="0"/>
        <v>100</v>
      </c>
      <c r="E28">
        <v>219.35900000000001</v>
      </c>
      <c r="F28">
        <f t="shared" ref="F28:F37" si="6">(E28/E$27-1)*100</f>
        <v>13.653979669025841</v>
      </c>
      <c r="G28">
        <v>10</v>
      </c>
      <c r="H28">
        <f t="shared" ref="H28:H45" si="7">G28*10</f>
        <v>100</v>
      </c>
      <c r="I28">
        <v>98.65</v>
      </c>
      <c r="J28">
        <f t="shared" ref="J28:J45" si="8">(I28/I$27-1)*100</f>
        <v>-14.285962534320362</v>
      </c>
      <c r="K28">
        <v>10</v>
      </c>
      <c r="L28">
        <f t="shared" ref="L28:L45" si="9">K28*10</f>
        <v>100</v>
      </c>
      <c r="M28">
        <v>174.77699999999999</v>
      </c>
      <c r="N28">
        <f t="shared" ref="N28:N45" si="10">(M28/M$27-1)*100</f>
        <v>0</v>
      </c>
    </row>
    <row r="29" spans="1:14" x14ac:dyDescent="0.3">
      <c r="A29" t="s">
        <v>49</v>
      </c>
      <c r="B29" t="s">
        <v>50</v>
      </c>
      <c r="C29">
        <v>20</v>
      </c>
      <c r="D29">
        <f t="shared" si="0"/>
        <v>200</v>
      </c>
      <c r="E29">
        <v>204.43299999999999</v>
      </c>
      <c r="F29">
        <f t="shared" si="6"/>
        <v>5.9205413303213383</v>
      </c>
      <c r="G29">
        <v>20</v>
      </c>
      <c r="H29">
        <f t="shared" si="7"/>
        <v>200</v>
      </c>
      <c r="I29">
        <v>92.132000000000005</v>
      </c>
      <c r="J29">
        <f t="shared" si="8"/>
        <v>-19.949257984916414</v>
      </c>
      <c r="K29">
        <v>20</v>
      </c>
      <c r="L29">
        <f t="shared" si="9"/>
        <v>200</v>
      </c>
      <c r="M29">
        <v>187.464</v>
      </c>
      <c r="N29">
        <f t="shared" si="10"/>
        <v>7.2589642801970555</v>
      </c>
    </row>
    <row r="30" spans="1:14" x14ac:dyDescent="0.3">
      <c r="A30" t="s">
        <v>49</v>
      </c>
      <c r="B30" t="s">
        <v>50</v>
      </c>
      <c r="C30">
        <v>30</v>
      </c>
      <c r="D30">
        <f t="shared" si="0"/>
        <v>300</v>
      </c>
      <c r="E30">
        <v>182.643</v>
      </c>
      <c r="F30">
        <f t="shared" si="6"/>
        <v>-5.3692631317161172</v>
      </c>
      <c r="G30">
        <v>30</v>
      </c>
      <c r="H30">
        <f t="shared" si="7"/>
        <v>300</v>
      </c>
      <c r="I30">
        <v>98.65</v>
      </c>
      <c r="J30">
        <f t="shared" si="8"/>
        <v>-14.285962534320362</v>
      </c>
      <c r="K30">
        <v>30</v>
      </c>
      <c r="L30">
        <f t="shared" si="9"/>
        <v>300</v>
      </c>
      <c r="M30">
        <v>172.12799999999999</v>
      </c>
      <c r="N30">
        <f t="shared" si="10"/>
        <v>-1.515645651315678</v>
      </c>
    </row>
    <row r="31" spans="1:14" x14ac:dyDescent="0.3">
      <c r="A31" t="s">
        <v>49</v>
      </c>
      <c r="B31" t="s">
        <v>50</v>
      </c>
      <c r="C31">
        <v>40</v>
      </c>
      <c r="D31">
        <f t="shared" si="0"/>
        <v>400</v>
      </c>
      <c r="E31">
        <v>213.23500000000001</v>
      </c>
      <c r="F31">
        <f t="shared" si="6"/>
        <v>10.48102131539952</v>
      </c>
      <c r="G31">
        <v>40</v>
      </c>
      <c r="H31">
        <f t="shared" si="7"/>
        <v>400</v>
      </c>
      <c r="I31">
        <v>106.04600000000001</v>
      </c>
      <c r="J31">
        <f t="shared" si="8"/>
        <v>-7.8597991172279507</v>
      </c>
      <c r="K31">
        <v>40</v>
      </c>
      <c r="L31">
        <f t="shared" si="9"/>
        <v>400</v>
      </c>
      <c r="M31">
        <v>191.17599999999999</v>
      </c>
      <c r="N31">
        <f t="shared" si="10"/>
        <v>9.3828135280958023</v>
      </c>
    </row>
    <row r="32" spans="1:14" x14ac:dyDescent="0.3">
      <c r="A32" t="s">
        <v>49</v>
      </c>
      <c r="B32" t="s">
        <v>50</v>
      </c>
      <c r="C32">
        <v>50</v>
      </c>
      <c r="D32">
        <f t="shared" si="0"/>
        <v>500</v>
      </c>
      <c r="E32">
        <v>235.40899999999999</v>
      </c>
      <c r="F32">
        <f t="shared" si="6"/>
        <v>21.969783322798243</v>
      </c>
      <c r="G32">
        <v>50</v>
      </c>
      <c r="H32">
        <f t="shared" si="7"/>
        <v>500</v>
      </c>
      <c r="I32">
        <v>100.011</v>
      </c>
      <c r="J32">
        <f t="shared" si="8"/>
        <v>-13.103430299238871</v>
      </c>
      <c r="K32">
        <v>50</v>
      </c>
      <c r="L32">
        <f t="shared" si="9"/>
        <v>500</v>
      </c>
      <c r="M32">
        <v>190.75200000000001</v>
      </c>
      <c r="N32">
        <f t="shared" si="10"/>
        <v>9.1402186786591066</v>
      </c>
    </row>
    <row r="33" spans="1:14" x14ac:dyDescent="0.3">
      <c r="A33" t="s">
        <v>49</v>
      </c>
      <c r="B33" t="s">
        <v>50</v>
      </c>
      <c r="C33">
        <v>60</v>
      </c>
      <c r="D33">
        <f t="shared" si="0"/>
        <v>600</v>
      </c>
      <c r="E33">
        <v>216.256</v>
      </c>
      <c r="F33">
        <f t="shared" si="6"/>
        <v>12.046257629296498</v>
      </c>
      <c r="G33">
        <v>60</v>
      </c>
      <c r="H33">
        <f t="shared" si="7"/>
        <v>600</v>
      </c>
      <c r="I33">
        <v>98.65</v>
      </c>
      <c r="J33">
        <f t="shared" si="8"/>
        <v>-14.285962534320362</v>
      </c>
      <c r="K33">
        <v>60</v>
      </c>
      <c r="L33">
        <f t="shared" si="9"/>
        <v>600</v>
      </c>
      <c r="M33">
        <v>180.858</v>
      </c>
      <c r="N33">
        <f t="shared" si="10"/>
        <v>3.4792907533599982</v>
      </c>
    </row>
    <row r="34" spans="1:14" x14ac:dyDescent="0.3">
      <c r="A34" t="s">
        <v>49</v>
      </c>
      <c r="B34" t="s">
        <v>50</v>
      </c>
      <c r="C34">
        <v>80</v>
      </c>
      <c r="D34">
        <f t="shared" si="0"/>
        <v>800</v>
      </c>
      <c r="E34">
        <v>261.83100000000002</v>
      </c>
      <c r="F34">
        <f t="shared" si="6"/>
        <v>35.659513175756196</v>
      </c>
      <c r="G34">
        <v>80</v>
      </c>
      <c r="H34">
        <f t="shared" si="7"/>
        <v>800</v>
      </c>
      <c r="I34">
        <v>125.64700000000001</v>
      </c>
      <c r="J34">
        <f t="shared" si="8"/>
        <v>9.1709241302610156</v>
      </c>
      <c r="K34">
        <v>80</v>
      </c>
      <c r="L34">
        <f t="shared" si="9"/>
        <v>800</v>
      </c>
      <c r="M34">
        <v>197.3</v>
      </c>
      <c r="N34">
        <f t="shared" si="10"/>
        <v>12.886707060997749</v>
      </c>
    </row>
    <row r="35" spans="1:14" x14ac:dyDescent="0.3">
      <c r="A35" t="s">
        <v>49</v>
      </c>
      <c r="B35" t="s">
        <v>50</v>
      </c>
      <c r="C35">
        <v>100</v>
      </c>
      <c r="D35">
        <f t="shared" si="0"/>
        <v>1000</v>
      </c>
      <c r="E35">
        <v>273.54500000000002</v>
      </c>
      <c r="F35">
        <f t="shared" si="6"/>
        <v>41.728754546490791</v>
      </c>
      <c r="G35">
        <v>100</v>
      </c>
      <c r="H35">
        <f t="shared" si="7"/>
        <v>1000</v>
      </c>
      <c r="I35">
        <v>118.79</v>
      </c>
      <c r="J35">
        <f t="shared" si="8"/>
        <v>3.2130817085462171</v>
      </c>
      <c r="K35">
        <v>100</v>
      </c>
      <c r="L35">
        <f t="shared" si="9"/>
        <v>1000</v>
      </c>
      <c r="M35">
        <v>263.06700000000001</v>
      </c>
      <c r="N35">
        <f t="shared" si="10"/>
        <v>50.515800133884902</v>
      </c>
    </row>
    <row r="36" spans="1:14" x14ac:dyDescent="0.3">
      <c r="A36" t="s">
        <v>49</v>
      </c>
      <c r="B36" t="s">
        <v>50</v>
      </c>
      <c r="C36">
        <v>120</v>
      </c>
      <c r="D36">
        <f t="shared" si="0"/>
        <v>1200</v>
      </c>
      <c r="E36">
        <v>273.54500000000002</v>
      </c>
      <c r="F36">
        <f t="shared" si="6"/>
        <v>41.728754546490791</v>
      </c>
      <c r="G36">
        <v>120</v>
      </c>
      <c r="H36">
        <f t="shared" si="7"/>
        <v>1200</v>
      </c>
      <c r="I36">
        <v>123.258</v>
      </c>
      <c r="J36">
        <f t="shared" si="8"/>
        <v>7.0951934104889869</v>
      </c>
      <c r="K36">
        <v>120</v>
      </c>
      <c r="L36">
        <f t="shared" si="9"/>
        <v>1200</v>
      </c>
      <c r="M36">
        <v>259.96600000000001</v>
      </c>
      <c r="N36">
        <f t="shared" si="10"/>
        <v>48.741539218547068</v>
      </c>
    </row>
    <row r="37" spans="1:14" x14ac:dyDescent="0.3">
      <c r="A37" t="s">
        <v>49</v>
      </c>
      <c r="B37" t="s">
        <v>50</v>
      </c>
      <c r="C37">
        <v>140</v>
      </c>
      <c r="D37">
        <f t="shared" si="0"/>
        <v>1400</v>
      </c>
      <c r="E37">
        <v>257.35300000000001</v>
      </c>
      <c r="F37">
        <f t="shared" si="6"/>
        <v>33.339378050423306</v>
      </c>
      <c r="G37">
        <v>140</v>
      </c>
      <c r="H37">
        <f t="shared" si="7"/>
        <v>1400</v>
      </c>
      <c r="I37">
        <v>128.41399999999999</v>
      </c>
      <c r="J37">
        <f t="shared" si="8"/>
        <v>11.575087755882251</v>
      </c>
      <c r="K37">
        <v>140</v>
      </c>
      <c r="L37">
        <f t="shared" si="9"/>
        <v>1400</v>
      </c>
      <c r="M37">
        <v>273.64400000000001</v>
      </c>
      <c r="N37">
        <f t="shared" si="10"/>
        <v>56.567511743536073</v>
      </c>
    </row>
    <row r="38" spans="1:14" x14ac:dyDescent="0.3">
      <c r="A38" t="s">
        <v>49</v>
      </c>
      <c r="B38" t="s">
        <v>50</v>
      </c>
      <c r="G38">
        <v>160</v>
      </c>
      <c r="H38">
        <f t="shared" si="7"/>
        <v>1600</v>
      </c>
      <c r="I38">
        <v>148.70400000000001</v>
      </c>
      <c r="J38">
        <f t="shared" si="8"/>
        <v>29.204462516942975</v>
      </c>
      <c r="K38">
        <v>160</v>
      </c>
      <c r="L38">
        <f t="shared" si="9"/>
        <v>1600</v>
      </c>
      <c r="M38">
        <v>217.25399999999999</v>
      </c>
      <c r="N38">
        <f t="shared" si="10"/>
        <v>24.303541083781056</v>
      </c>
    </row>
    <row r="39" spans="1:14" x14ac:dyDescent="0.3">
      <c r="A39" t="s">
        <v>49</v>
      </c>
      <c r="B39" t="s">
        <v>50</v>
      </c>
      <c r="G39">
        <v>180</v>
      </c>
      <c r="H39">
        <f t="shared" si="7"/>
        <v>1800</v>
      </c>
      <c r="I39">
        <v>133.167</v>
      </c>
      <c r="J39">
        <f t="shared" si="8"/>
        <v>15.70482744239392</v>
      </c>
      <c r="K39">
        <v>180</v>
      </c>
      <c r="L39">
        <f t="shared" si="9"/>
        <v>1800</v>
      </c>
      <c r="M39">
        <v>148.886</v>
      </c>
      <c r="N39">
        <f t="shared" si="10"/>
        <v>-14.813734072561036</v>
      </c>
    </row>
    <row r="40" spans="1:14" x14ac:dyDescent="0.3">
      <c r="A40" t="s">
        <v>49</v>
      </c>
      <c r="B40" t="s">
        <v>50</v>
      </c>
      <c r="G40">
        <v>200</v>
      </c>
      <c r="H40">
        <f t="shared" si="7"/>
        <v>2000</v>
      </c>
      <c r="I40">
        <v>119.697</v>
      </c>
      <c r="J40">
        <f t="shared" si="8"/>
        <v>4.0011469085601048</v>
      </c>
      <c r="K40">
        <v>200</v>
      </c>
      <c r="L40">
        <f t="shared" si="9"/>
        <v>2000</v>
      </c>
      <c r="M40">
        <v>109.309</v>
      </c>
      <c r="N40">
        <f t="shared" si="10"/>
        <v>-37.458017931421182</v>
      </c>
    </row>
    <row r="41" spans="1:14" x14ac:dyDescent="0.3">
      <c r="A41" t="s">
        <v>49</v>
      </c>
      <c r="B41" t="s">
        <v>50</v>
      </c>
      <c r="G41">
        <v>220</v>
      </c>
      <c r="H41">
        <f t="shared" si="7"/>
        <v>2200</v>
      </c>
      <c r="I41">
        <v>107.06</v>
      </c>
      <c r="J41">
        <f t="shared" si="8"/>
        <v>-6.9787648142355607</v>
      </c>
      <c r="K41">
        <v>220</v>
      </c>
      <c r="L41">
        <f t="shared" si="9"/>
        <v>2200</v>
      </c>
      <c r="M41">
        <v>88.540999999999997</v>
      </c>
      <c r="N41">
        <f t="shared" si="10"/>
        <v>-49.340588292509878</v>
      </c>
    </row>
    <row r="42" spans="1:14" x14ac:dyDescent="0.3">
      <c r="A42" t="s">
        <v>49</v>
      </c>
      <c r="B42" t="s">
        <v>50</v>
      </c>
      <c r="G42">
        <v>240</v>
      </c>
      <c r="H42">
        <f t="shared" si="7"/>
        <v>2400</v>
      </c>
      <c r="I42">
        <v>103.203</v>
      </c>
      <c r="J42">
        <f t="shared" si="8"/>
        <v>-10.329996872067559</v>
      </c>
      <c r="K42">
        <v>240</v>
      </c>
      <c r="L42">
        <f t="shared" si="9"/>
        <v>2400</v>
      </c>
      <c r="M42">
        <v>94.164000000000001</v>
      </c>
      <c r="N42">
        <f t="shared" si="10"/>
        <v>-46.12334574915463</v>
      </c>
    </row>
    <row r="43" spans="1:14" x14ac:dyDescent="0.3">
      <c r="A43" t="s">
        <v>49</v>
      </c>
      <c r="B43" t="s">
        <v>50</v>
      </c>
      <c r="G43">
        <v>260</v>
      </c>
      <c r="H43">
        <f t="shared" si="7"/>
        <v>2600</v>
      </c>
      <c r="I43">
        <v>93.007999999999996</v>
      </c>
      <c r="J43">
        <f t="shared" si="8"/>
        <v>-19.188127758662642</v>
      </c>
      <c r="K43">
        <v>260</v>
      </c>
      <c r="L43">
        <f t="shared" si="9"/>
        <v>2600</v>
      </c>
      <c r="M43">
        <v>94.164000000000001</v>
      </c>
      <c r="N43">
        <f t="shared" si="10"/>
        <v>-46.12334574915463</v>
      </c>
    </row>
    <row r="44" spans="1:14" x14ac:dyDescent="0.3">
      <c r="A44" t="s">
        <v>49</v>
      </c>
      <c r="B44" t="s">
        <v>50</v>
      </c>
      <c r="G44">
        <v>280</v>
      </c>
      <c r="H44">
        <f t="shared" si="7"/>
        <v>2800</v>
      </c>
      <c r="I44">
        <v>88.846000000000004</v>
      </c>
      <c r="J44">
        <f t="shared" si="8"/>
        <v>-22.804365203489375</v>
      </c>
      <c r="K44">
        <v>280</v>
      </c>
      <c r="L44">
        <f t="shared" si="9"/>
        <v>2800</v>
      </c>
      <c r="M44">
        <v>141.245</v>
      </c>
      <c r="N44">
        <f t="shared" si="10"/>
        <v>-19.18559078139571</v>
      </c>
    </row>
    <row r="45" spans="1:14" x14ac:dyDescent="0.3">
      <c r="A45" t="s">
        <v>49</v>
      </c>
      <c r="B45" t="s">
        <v>50</v>
      </c>
      <c r="G45">
        <v>300</v>
      </c>
      <c r="H45">
        <f t="shared" si="7"/>
        <v>3000</v>
      </c>
      <c r="I45">
        <v>95.587999999999994</v>
      </c>
      <c r="J45">
        <f t="shared" si="8"/>
        <v>-16.946442845723432</v>
      </c>
      <c r="K45">
        <v>300</v>
      </c>
      <c r="L45">
        <f t="shared" si="9"/>
        <v>3000</v>
      </c>
      <c r="M45">
        <v>118.563</v>
      </c>
      <c r="N45">
        <f t="shared" si="10"/>
        <v>-32.163270910932205</v>
      </c>
    </row>
    <row r="46" spans="1:14" x14ac:dyDescent="0.3">
      <c r="A46" t="s">
        <v>49</v>
      </c>
      <c r="B46" t="s">
        <v>51</v>
      </c>
      <c r="C46">
        <v>1</v>
      </c>
      <c r="D46">
        <f>C46*10</f>
        <v>10</v>
      </c>
      <c r="E46">
        <v>82.207999999999998</v>
      </c>
      <c r="F46">
        <f>(E46/E$46-1)*100</f>
        <v>0</v>
      </c>
      <c r="G46">
        <v>1</v>
      </c>
      <c r="H46">
        <f>G46*10</f>
        <v>10</v>
      </c>
      <c r="I46">
        <v>69.247</v>
      </c>
      <c r="J46">
        <f>(I46/I$46-1)*100</f>
        <v>0</v>
      </c>
      <c r="K46">
        <v>1</v>
      </c>
      <c r="L46">
        <f>K46*10</f>
        <v>10</v>
      </c>
      <c r="M46">
        <v>81.608000000000004</v>
      </c>
      <c r="N46">
        <f>(M46/M$46-1)*100</f>
        <v>0</v>
      </c>
    </row>
    <row r="47" spans="1:14" x14ac:dyDescent="0.3">
      <c r="A47" t="s">
        <v>49</v>
      </c>
      <c r="B47" t="s">
        <v>51</v>
      </c>
      <c r="C47">
        <v>10</v>
      </c>
      <c r="D47">
        <f t="shared" ref="D47:D64" si="11">C47*10</f>
        <v>100</v>
      </c>
      <c r="E47">
        <v>95.870999999999995</v>
      </c>
      <c r="F47">
        <f t="shared" ref="F47:F64" si="12">(E47/E$46-1)*100</f>
        <v>16.620036979369402</v>
      </c>
      <c r="G47">
        <v>10</v>
      </c>
      <c r="H47">
        <f t="shared" ref="H47:H64" si="13">G47*10</f>
        <v>100</v>
      </c>
      <c r="I47">
        <v>69.247</v>
      </c>
      <c r="J47">
        <f t="shared" ref="J47:J64" si="14">(I47/I$46-1)*100</f>
        <v>0</v>
      </c>
      <c r="K47">
        <v>10</v>
      </c>
      <c r="L47">
        <f t="shared" ref="L47:L64" si="15">K47*10</f>
        <v>100</v>
      </c>
      <c r="M47">
        <v>73.356999999999999</v>
      </c>
      <c r="N47">
        <f t="shared" ref="N47:N64" si="16">(M47/M$46-1)*100</f>
        <v>-10.110528379570638</v>
      </c>
    </row>
    <row r="48" spans="1:14" x14ac:dyDescent="0.3">
      <c r="A48" t="s">
        <v>49</v>
      </c>
      <c r="B48" t="s">
        <v>51</v>
      </c>
      <c r="C48">
        <v>20</v>
      </c>
      <c r="D48">
        <f t="shared" si="11"/>
        <v>200</v>
      </c>
      <c r="E48">
        <v>95.870999999999995</v>
      </c>
      <c r="F48">
        <f t="shared" si="12"/>
        <v>16.620036979369402</v>
      </c>
      <c r="G48">
        <v>20</v>
      </c>
      <c r="H48">
        <f t="shared" si="13"/>
        <v>200</v>
      </c>
      <c r="I48">
        <v>60.191000000000003</v>
      </c>
      <c r="J48">
        <f t="shared" si="14"/>
        <v>-13.077822865972532</v>
      </c>
      <c r="K48">
        <v>20</v>
      </c>
      <c r="L48">
        <f t="shared" si="15"/>
        <v>200</v>
      </c>
      <c r="M48">
        <v>67.296000000000006</v>
      </c>
      <c r="N48">
        <f t="shared" si="16"/>
        <v>-17.537496323889812</v>
      </c>
    </row>
    <row r="49" spans="1:14" x14ac:dyDescent="0.3">
      <c r="A49" t="s">
        <v>49</v>
      </c>
      <c r="B49" t="s">
        <v>51</v>
      </c>
      <c r="C49">
        <v>30</v>
      </c>
      <c r="D49">
        <f t="shared" si="11"/>
        <v>300</v>
      </c>
      <c r="E49">
        <v>88.540999999999997</v>
      </c>
      <c r="F49">
        <f t="shared" si="12"/>
        <v>7.7036298170494399</v>
      </c>
      <c r="G49">
        <v>30</v>
      </c>
      <c r="H49">
        <f t="shared" si="13"/>
        <v>300</v>
      </c>
      <c r="I49">
        <v>55.59</v>
      </c>
      <c r="J49">
        <f t="shared" si="14"/>
        <v>-19.72215402833335</v>
      </c>
      <c r="K49">
        <v>30</v>
      </c>
      <c r="L49">
        <f t="shared" si="15"/>
        <v>300</v>
      </c>
      <c r="M49">
        <v>83.224000000000004</v>
      </c>
      <c r="N49">
        <f t="shared" si="16"/>
        <v>1.980198019801982</v>
      </c>
    </row>
    <row r="50" spans="1:14" x14ac:dyDescent="0.3">
      <c r="A50" t="s">
        <v>49</v>
      </c>
      <c r="B50" t="s">
        <v>51</v>
      </c>
      <c r="C50">
        <v>40</v>
      </c>
      <c r="D50">
        <f t="shared" si="11"/>
        <v>400</v>
      </c>
      <c r="E50">
        <v>96.712999999999994</v>
      </c>
      <c r="F50">
        <f t="shared" si="12"/>
        <v>17.644268197742296</v>
      </c>
      <c r="G50">
        <v>40</v>
      </c>
      <c r="H50">
        <f t="shared" si="13"/>
        <v>400</v>
      </c>
      <c r="I50">
        <v>60.191000000000003</v>
      </c>
      <c r="J50">
        <f t="shared" si="14"/>
        <v>-13.077822865972532</v>
      </c>
      <c r="K50">
        <v>40</v>
      </c>
      <c r="L50">
        <f t="shared" si="15"/>
        <v>400</v>
      </c>
      <c r="M50">
        <v>92.328999999999994</v>
      </c>
      <c r="N50">
        <f t="shared" si="16"/>
        <v>13.137192432114485</v>
      </c>
    </row>
    <row r="51" spans="1:14" x14ac:dyDescent="0.3">
      <c r="A51" t="s">
        <v>49</v>
      </c>
      <c r="B51" t="s">
        <v>51</v>
      </c>
      <c r="C51">
        <v>50</v>
      </c>
      <c r="D51">
        <f t="shared" si="11"/>
        <v>500</v>
      </c>
      <c r="E51">
        <v>112.47799999999999</v>
      </c>
      <c r="F51">
        <f t="shared" si="12"/>
        <v>36.821233943168544</v>
      </c>
      <c r="G51">
        <v>50</v>
      </c>
      <c r="H51">
        <f t="shared" si="13"/>
        <v>500</v>
      </c>
      <c r="I51">
        <v>76.206999999999994</v>
      </c>
      <c r="J51">
        <f t="shared" si="14"/>
        <v>10.050976937629063</v>
      </c>
      <c r="K51">
        <v>50</v>
      </c>
      <c r="L51">
        <f t="shared" si="15"/>
        <v>500</v>
      </c>
      <c r="M51">
        <v>83.224000000000004</v>
      </c>
      <c r="N51">
        <f t="shared" si="16"/>
        <v>1.980198019801982</v>
      </c>
    </row>
    <row r="52" spans="1:14" x14ac:dyDescent="0.3">
      <c r="A52" t="s">
        <v>49</v>
      </c>
      <c r="B52" t="s">
        <v>51</v>
      </c>
      <c r="C52">
        <v>60</v>
      </c>
      <c r="D52">
        <f t="shared" si="11"/>
        <v>600</v>
      </c>
      <c r="E52">
        <v>119.697</v>
      </c>
      <c r="F52">
        <f t="shared" si="12"/>
        <v>45.60261775009733</v>
      </c>
      <c r="G52">
        <v>60</v>
      </c>
      <c r="H52">
        <f t="shared" si="13"/>
        <v>600</v>
      </c>
      <c r="I52">
        <v>69.247</v>
      </c>
      <c r="J52">
        <f t="shared" si="14"/>
        <v>0</v>
      </c>
      <c r="K52">
        <v>60</v>
      </c>
      <c r="L52">
        <f t="shared" si="15"/>
        <v>600</v>
      </c>
      <c r="M52">
        <v>76.206999999999994</v>
      </c>
      <c r="N52">
        <f t="shared" si="16"/>
        <v>-6.6182237035584901</v>
      </c>
    </row>
    <row r="53" spans="1:14" x14ac:dyDescent="0.3">
      <c r="A53" t="s">
        <v>49</v>
      </c>
      <c r="B53" t="s">
        <v>51</v>
      </c>
      <c r="C53">
        <v>80</v>
      </c>
      <c r="D53">
        <f t="shared" si="11"/>
        <v>800</v>
      </c>
      <c r="E53">
        <v>89.451999999999998</v>
      </c>
      <c r="F53">
        <f t="shared" si="12"/>
        <v>8.8117944725574215</v>
      </c>
      <c r="G53">
        <v>80</v>
      </c>
      <c r="H53">
        <f t="shared" si="13"/>
        <v>800</v>
      </c>
      <c r="I53">
        <v>78.616</v>
      </c>
      <c r="J53">
        <f t="shared" si="14"/>
        <v>13.529828006989476</v>
      </c>
      <c r="K53">
        <v>80</v>
      </c>
      <c r="L53">
        <f t="shared" si="15"/>
        <v>800</v>
      </c>
      <c r="M53">
        <v>78.616</v>
      </c>
      <c r="N53">
        <f t="shared" si="16"/>
        <v>-3.666307224781884</v>
      </c>
    </row>
    <row r="54" spans="1:14" x14ac:dyDescent="0.3">
      <c r="A54" t="s">
        <v>49</v>
      </c>
      <c r="B54" t="s">
        <v>51</v>
      </c>
      <c r="C54">
        <v>100</v>
      </c>
      <c r="D54">
        <f t="shared" si="11"/>
        <v>1000</v>
      </c>
      <c r="E54">
        <v>66.584000000000003</v>
      </c>
      <c r="F54">
        <f t="shared" si="12"/>
        <v>-19.005449591280644</v>
      </c>
      <c r="G54">
        <v>100</v>
      </c>
      <c r="H54">
        <f t="shared" si="13"/>
        <v>1000</v>
      </c>
      <c r="I54">
        <v>62.365000000000002</v>
      </c>
      <c r="J54">
        <f t="shared" si="14"/>
        <v>-9.9383366788452943</v>
      </c>
      <c r="K54">
        <v>100</v>
      </c>
      <c r="L54">
        <f t="shared" si="15"/>
        <v>1000</v>
      </c>
      <c r="M54">
        <v>99.281000000000006</v>
      </c>
      <c r="N54">
        <f t="shared" si="16"/>
        <v>21.655965101460637</v>
      </c>
    </row>
    <row r="55" spans="1:14" x14ac:dyDescent="0.3">
      <c r="A55" t="s">
        <v>49</v>
      </c>
      <c r="B55" t="s">
        <v>51</v>
      </c>
      <c r="C55">
        <v>120</v>
      </c>
      <c r="D55">
        <f t="shared" si="11"/>
        <v>1200</v>
      </c>
      <c r="E55">
        <v>76.766999999999996</v>
      </c>
      <c r="F55">
        <f t="shared" si="12"/>
        <v>-6.6185772674192345</v>
      </c>
      <c r="G55">
        <v>120</v>
      </c>
      <c r="H55">
        <f t="shared" si="13"/>
        <v>1200</v>
      </c>
      <c r="I55">
        <v>83.224000000000004</v>
      </c>
      <c r="J55">
        <f t="shared" si="14"/>
        <v>20.184267910523211</v>
      </c>
      <c r="K55">
        <v>120</v>
      </c>
      <c r="L55">
        <f t="shared" si="15"/>
        <v>1200</v>
      </c>
      <c r="M55">
        <v>131.589</v>
      </c>
      <c r="N55">
        <f t="shared" si="16"/>
        <v>61.245221056759135</v>
      </c>
    </row>
    <row r="56" spans="1:14" x14ac:dyDescent="0.3">
      <c r="A56" t="s">
        <v>49</v>
      </c>
      <c r="B56" t="s">
        <v>51</v>
      </c>
      <c r="C56">
        <v>140</v>
      </c>
      <c r="D56">
        <f t="shared" si="11"/>
        <v>1400</v>
      </c>
      <c r="E56">
        <v>66.584000000000003</v>
      </c>
      <c r="F56">
        <f t="shared" si="12"/>
        <v>-19.005449591280644</v>
      </c>
      <c r="G56">
        <v>140</v>
      </c>
      <c r="H56">
        <f t="shared" si="13"/>
        <v>1400</v>
      </c>
      <c r="I56">
        <v>46.164999999999999</v>
      </c>
      <c r="J56">
        <f t="shared" si="14"/>
        <v>-33.332851964706059</v>
      </c>
      <c r="K56">
        <v>140</v>
      </c>
      <c r="L56">
        <f t="shared" si="15"/>
        <v>1400</v>
      </c>
      <c r="M56">
        <v>171.804</v>
      </c>
      <c r="N56">
        <f t="shared" si="16"/>
        <v>110.52347809038329</v>
      </c>
    </row>
    <row r="57" spans="1:14" x14ac:dyDescent="0.3">
      <c r="A57" t="s">
        <v>49</v>
      </c>
      <c r="B57" t="s">
        <v>51</v>
      </c>
      <c r="C57">
        <v>160</v>
      </c>
      <c r="D57">
        <f t="shared" si="11"/>
        <v>1600</v>
      </c>
      <c r="E57">
        <v>67.790999999999997</v>
      </c>
      <c r="F57">
        <f t="shared" si="12"/>
        <v>-17.537222654729469</v>
      </c>
      <c r="G57">
        <v>160</v>
      </c>
      <c r="H57">
        <f t="shared" si="13"/>
        <v>1600</v>
      </c>
      <c r="I57">
        <v>55.59</v>
      </c>
      <c r="J57">
        <f t="shared" si="14"/>
        <v>-19.72215402833335</v>
      </c>
      <c r="K57">
        <v>160</v>
      </c>
      <c r="L57">
        <f t="shared" si="15"/>
        <v>1600</v>
      </c>
      <c r="M57">
        <v>127.476</v>
      </c>
      <c r="N57">
        <f t="shared" si="16"/>
        <v>56.205273992745795</v>
      </c>
    </row>
    <row r="58" spans="1:14" x14ac:dyDescent="0.3">
      <c r="A58" t="s">
        <v>49</v>
      </c>
      <c r="B58" t="s">
        <v>51</v>
      </c>
      <c r="C58">
        <v>180</v>
      </c>
      <c r="D58">
        <f t="shared" si="11"/>
        <v>1800</v>
      </c>
      <c r="E58">
        <v>73.896000000000001</v>
      </c>
      <c r="F58">
        <f t="shared" si="12"/>
        <v>-10.110938108213308</v>
      </c>
      <c r="G58">
        <v>180</v>
      </c>
      <c r="H58">
        <f t="shared" si="13"/>
        <v>1800</v>
      </c>
      <c r="I58">
        <v>42.561999999999998</v>
      </c>
      <c r="J58">
        <f t="shared" si="14"/>
        <v>-38.535965456987306</v>
      </c>
      <c r="K58">
        <v>180</v>
      </c>
      <c r="L58">
        <f t="shared" si="15"/>
        <v>1800</v>
      </c>
      <c r="M58">
        <v>124.943</v>
      </c>
      <c r="N58">
        <f t="shared" si="16"/>
        <v>53.101411626311148</v>
      </c>
    </row>
    <row r="59" spans="1:14" x14ac:dyDescent="0.3">
      <c r="A59" t="s">
        <v>49</v>
      </c>
      <c r="B59" t="s">
        <v>51</v>
      </c>
      <c r="C59">
        <v>200</v>
      </c>
      <c r="D59">
        <f t="shared" si="11"/>
        <v>2000</v>
      </c>
      <c r="E59">
        <v>74.986000000000004</v>
      </c>
      <c r="F59">
        <f t="shared" si="12"/>
        <v>-8.7850330868041944</v>
      </c>
      <c r="G59">
        <v>200</v>
      </c>
      <c r="H59">
        <f t="shared" si="13"/>
        <v>2000</v>
      </c>
      <c r="I59">
        <v>37.219000000000001</v>
      </c>
      <c r="J59">
        <f t="shared" si="14"/>
        <v>-46.251823183675825</v>
      </c>
      <c r="K59">
        <v>200</v>
      </c>
      <c r="L59">
        <f t="shared" si="15"/>
        <v>2000</v>
      </c>
      <c r="M59">
        <v>72.992999999999995</v>
      </c>
      <c r="N59">
        <f t="shared" si="16"/>
        <v>-10.556563082050785</v>
      </c>
    </row>
    <row r="60" spans="1:14" x14ac:dyDescent="0.3">
      <c r="A60" t="s">
        <v>49</v>
      </c>
      <c r="B60" t="s">
        <v>51</v>
      </c>
      <c r="C60">
        <v>220</v>
      </c>
      <c r="D60">
        <f t="shared" si="11"/>
        <v>2200</v>
      </c>
      <c r="E60">
        <v>66.584000000000003</v>
      </c>
      <c r="F60">
        <f t="shared" si="12"/>
        <v>-19.005449591280644</v>
      </c>
      <c r="G60">
        <v>220</v>
      </c>
      <c r="H60">
        <f t="shared" si="13"/>
        <v>2200</v>
      </c>
      <c r="I60">
        <v>42.561999999999998</v>
      </c>
      <c r="J60">
        <f t="shared" si="14"/>
        <v>-38.535965456987306</v>
      </c>
      <c r="K60">
        <v>220</v>
      </c>
      <c r="L60">
        <f t="shared" si="15"/>
        <v>2200</v>
      </c>
      <c r="M60">
        <v>32.643000000000001</v>
      </c>
      <c r="N60">
        <f t="shared" si="16"/>
        <v>-60.000245074012362</v>
      </c>
    </row>
    <row r="61" spans="1:14" x14ac:dyDescent="0.3">
      <c r="A61" t="s">
        <v>49</v>
      </c>
      <c r="B61" t="s">
        <v>51</v>
      </c>
      <c r="C61">
        <v>240</v>
      </c>
      <c r="D61">
        <f t="shared" si="11"/>
        <v>2400</v>
      </c>
      <c r="E61">
        <v>96.712999999999994</v>
      </c>
      <c r="F61">
        <f t="shared" si="12"/>
        <v>17.644268197742296</v>
      </c>
      <c r="G61">
        <v>240</v>
      </c>
      <c r="H61">
        <f t="shared" si="13"/>
        <v>2400</v>
      </c>
      <c r="I61">
        <v>60.191000000000003</v>
      </c>
      <c r="J61">
        <f t="shared" si="14"/>
        <v>-13.077822865972532</v>
      </c>
      <c r="K61">
        <v>240</v>
      </c>
      <c r="L61">
        <f t="shared" si="15"/>
        <v>2400</v>
      </c>
      <c r="M61">
        <v>29.196999999999999</v>
      </c>
      <c r="N61">
        <f t="shared" si="16"/>
        <v>-64.222870306832675</v>
      </c>
    </row>
    <row r="62" spans="1:14" x14ac:dyDescent="0.3">
      <c r="A62" t="s">
        <v>49</v>
      </c>
      <c r="B62" t="s">
        <v>51</v>
      </c>
      <c r="C62">
        <v>260</v>
      </c>
      <c r="D62">
        <f t="shared" si="11"/>
        <v>2600</v>
      </c>
      <c r="E62">
        <v>96.712999999999994</v>
      </c>
      <c r="F62">
        <f t="shared" si="12"/>
        <v>17.644268197742296</v>
      </c>
      <c r="G62">
        <v>260</v>
      </c>
      <c r="H62">
        <f t="shared" si="13"/>
        <v>2600</v>
      </c>
      <c r="I62">
        <v>76.206999999999994</v>
      </c>
      <c r="J62">
        <f t="shared" si="14"/>
        <v>10.050976937629063</v>
      </c>
      <c r="K62">
        <v>260</v>
      </c>
      <c r="L62">
        <f t="shared" si="15"/>
        <v>2600</v>
      </c>
      <c r="M62">
        <v>39.308</v>
      </c>
      <c r="N62">
        <f t="shared" si="16"/>
        <v>-51.833153612390937</v>
      </c>
    </row>
    <row r="63" spans="1:14" x14ac:dyDescent="0.3">
      <c r="A63" t="s">
        <v>49</v>
      </c>
      <c r="B63" t="s">
        <v>51</v>
      </c>
      <c r="C63">
        <v>280</v>
      </c>
      <c r="D63">
        <f t="shared" si="11"/>
        <v>2800</v>
      </c>
      <c r="E63">
        <v>89.451999999999998</v>
      </c>
      <c r="F63">
        <f t="shared" si="12"/>
        <v>8.8117944725574215</v>
      </c>
      <c r="G63">
        <v>280</v>
      </c>
      <c r="H63">
        <f t="shared" si="13"/>
        <v>2800</v>
      </c>
      <c r="I63">
        <v>53.139000000000003</v>
      </c>
      <c r="J63">
        <f t="shared" si="14"/>
        <v>-23.261657544731172</v>
      </c>
      <c r="K63">
        <v>280</v>
      </c>
      <c r="L63">
        <f t="shared" si="15"/>
        <v>2800</v>
      </c>
      <c r="M63">
        <v>46.164999999999999</v>
      </c>
      <c r="N63">
        <f t="shared" si="16"/>
        <v>-43.430791098911882</v>
      </c>
    </row>
    <row r="64" spans="1:14" x14ac:dyDescent="0.3">
      <c r="A64" t="s">
        <v>49</v>
      </c>
      <c r="B64" t="s">
        <v>51</v>
      </c>
      <c r="C64">
        <v>300</v>
      </c>
      <c r="D64">
        <f t="shared" si="11"/>
        <v>3000</v>
      </c>
      <c r="E64">
        <v>46.503999999999998</v>
      </c>
      <c r="F64">
        <f t="shared" si="12"/>
        <v>-43.431296224211756</v>
      </c>
      <c r="G64">
        <v>300</v>
      </c>
      <c r="H64">
        <f t="shared" si="13"/>
        <v>3000</v>
      </c>
      <c r="I64">
        <v>55.59</v>
      </c>
      <c r="J64">
        <f t="shared" si="14"/>
        <v>-19.72215402833335</v>
      </c>
      <c r="K64">
        <v>300</v>
      </c>
      <c r="L64">
        <f t="shared" si="15"/>
        <v>3000</v>
      </c>
      <c r="M64">
        <v>44.4</v>
      </c>
      <c r="N64">
        <f t="shared" si="16"/>
        <v>-45.593569257915902</v>
      </c>
    </row>
    <row r="65" spans="1:14" x14ac:dyDescent="0.3">
      <c r="A65" t="s">
        <v>49</v>
      </c>
      <c r="B65" t="s">
        <v>52</v>
      </c>
      <c r="C65">
        <v>1</v>
      </c>
      <c r="D65">
        <f>C65*10</f>
        <v>10</v>
      </c>
      <c r="E65">
        <v>307.85899999999998</v>
      </c>
      <c r="F65">
        <f t="shared" ref="F65:F83" si="17">(E65/E$65-1)*100</f>
        <v>0</v>
      </c>
      <c r="G65">
        <v>1</v>
      </c>
      <c r="H65">
        <f>G65*10</f>
        <v>10</v>
      </c>
      <c r="I65">
        <v>131.589</v>
      </c>
      <c r="J65">
        <f>(I65/I$65-1)*100</f>
        <v>0</v>
      </c>
      <c r="K65">
        <v>1</v>
      </c>
      <c r="L65">
        <f>K65*10</f>
        <v>10</v>
      </c>
      <c r="M65">
        <v>117.697</v>
      </c>
      <c r="N65">
        <f>(M65/M$65-1)*100</f>
        <v>0</v>
      </c>
    </row>
    <row r="66" spans="1:14" x14ac:dyDescent="0.3">
      <c r="A66" t="s">
        <v>49</v>
      </c>
      <c r="B66" t="s">
        <v>52</v>
      </c>
      <c r="C66">
        <v>10</v>
      </c>
      <c r="D66">
        <f t="shared" ref="D66:D83" si="18">C66*10</f>
        <v>100</v>
      </c>
      <c r="E66">
        <v>288.26900000000001</v>
      </c>
      <c r="F66">
        <f t="shared" si="17"/>
        <v>-6.3633026807726871</v>
      </c>
      <c r="G66">
        <v>10</v>
      </c>
      <c r="H66">
        <f t="shared" ref="H66:H83" si="19">G66*10</f>
        <v>100</v>
      </c>
      <c r="I66">
        <v>134.59200000000001</v>
      </c>
      <c r="J66">
        <f t="shared" ref="J66:J83" si="20">(I66/I$65-1)*100</f>
        <v>2.2821056471285628</v>
      </c>
      <c r="K66">
        <v>10</v>
      </c>
      <c r="L66">
        <f t="shared" ref="L66:L83" si="21">K66*10</f>
        <v>100</v>
      </c>
      <c r="M66">
        <v>132.19499999999999</v>
      </c>
      <c r="N66">
        <f t="shared" ref="N66:N83" si="22">(M66/M$65-1)*100</f>
        <v>12.318070978869455</v>
      </c>
    </row>
    <row r="67" spans="1:14" x14ac:dyDescent="0.3">
      <c r="A67" t="s">
        <v>49</v>
      </c>
      <c r="B67" t="s">
        <v>52</v>
      </c>
      <c r="C67">
        <v>20</v>
      </c>
      <c r="D67">
        <f t="shared" si="18"/>
        <v>200</v>
      </c>
      <c r="E67">
        <v>304.41500000000002</v>
      </c>
      <c r="F67">
        <f t="shared" si="17"/>
        <v>-1.1186939475538948</v>
      </c>
      <c r="G67">
        <v>20</v>
      </c>
      <c r="H67">
        <f t="shared" si="19"/>
        <v>200</v>
      </c>
      <c r="I67">
        <v>127.685</v>
      </c>
      <c r="J67">
        <f t="shared" si="20"/>
        <v>-2.9668133354611714</v>
      </c>
      <c r="K67">
        <v>20</v>
      </c>
      <c r="L67">
        <f t="shared" si="21"/>
        <v>200</v>
      </c>
      <c r="M67">
        <v>131.589</v>
      </c>
      <c r="N67">
        <f t="shared" si="22"/>
        <v>11.803189546037697</v>
      </c>
    </row>
    <row r="68" spans="1:14" x14ac:dyDescent="0.3">
      <c r="A68" t="s">
        <v>49</v>
      </c>
      <c r="B68" t="s">
        <v>52</v>
      </c>
      <c r="C68">
        <v>30</v>
      </c>
      <c r="D68">
        <f t="shared" si="18"/>
        <v>300</v>
      </c>
      <c r="E68">
        <v>265.11399999999998</v>
      </c>
      <c r="F68">
        <f t="shared" si="17"/>
        <v>-13.884603016315911</v>
      </c>
      <c r="G68">
        <v>30</v>
      </c>
      <c r="H68">
        <f t="shared" si="19"/>
        <v>300</v>
      </c>
      <c r="I68">
        <v>135.774</v>
      </c>
      <c r="J68">
        <f t="shared" si="20"/>
        <v>3.180357020723612</v>
      </c>
      <c r="K68">
        <v>30</v>
      </c>
      <c r="L68">
        <f t="shared" si="21"/>
        <v>300</v>
      </c>
      <c r="M68">
        <v>138.87799999999999</v>
      </c>
      <c r="N68">
        <f t="shared" si="22"/>
        <v>17.996210608596641</v>
      </c>
    </row>
    <row r="69" spans="1:14" x14ac:dyDescent="0.3">
      <c r="A69" t="s">
        <v>49</v>
      </c>
      <c r="B69" t="s">
        <v>52</v>
      </c>
      <c r="C69">
        <v>40</v>
      </c>
      <c r="D69">
        <f t="shared" si="18"/>
        <v>400</v>
      </c>
      <c r="E69">
        <v>300.03199999999998</v>
      </c>
      <c r="F69">
        <f t="shared" si="17"/>
        <v>-2.542397656069828</v>
      </c>
      <c r="G69">
        <v>40</v>
      </c>
      <c r="H69">
        <f t="shared" si="19"/>
        <v>400</v>
      </c>
      <c r="I69">
        <v>129.96</v>
      </c>
      <c r="J69">
        <f t="shared" si="20"/>
        <v>-1.2379454209698326</v>
      </c>
      <c r="K69">
        <v>40</v>
      </c>
      <c r="L69">
        <f t="shared" si="21"/>
        <v>400</v>
      </c>
      <c r="M69">
        <v>139.452</v>
      </c>
      <c r="N69">
        <f t="shared" si="22"/>
        <v>18.483903582929038</v>
      </c>
    </row>
    <row r="70" spans="1:14" x14ac:dyDescent="0.3">
      <c r="A70" t="s">
        <v>49</v>
      </c>
      <c r="B70" t="s">
        <v>52</v>
      </c>
      <c r="C70">
        <v>50</v>
      </c>
      <c r="D70">
        <f t="shared" si="18"/>
        <v>500</v>
      </c>
      <c r="E70">
        <v>282.49099999999999</v>
      </c>
      <c r="F70">
        <f t="shared" si="17"/>
        <v>-8.2401359063727249</v>
      </c>
      <c r="G70">
        <v>50</v>
      </c>
      <c r="H70">
        <f t="shared" si="19"/>
        <v>500</v>
      </c>
      <c r="I70">
        <v>121.48399999999999</v>
      </c>
      <c r="J70">
        <f t="shared" si="20"/>
        <v>-7.679213308103261</v>
      </c>
      <c r="K70">
        <v>50</v>
      </c>
      <c r="L70">
        <f t="shared" si="21"/>
        <v>500</v>
      </c>
      <c r="M70">
        <v>138.87799999999999</v>
      </c>
      <c r="N70">
        <f t="shared" si="22"/>
        <v>17.996210608596641</v>
      </c>
    </row>
    <row r="71" spans="1:14" x14ac:dyDescent="0.3">
      <c r="A71" t="s">
        <v>49</v>
      </c>
      <c r="B71" t="s">
        <v>52</v>
      </c>
      <c r="C71">
        <v>60</v>
      </c>
      <c r="D71">
        <f t="shared" si="18"/>
        <v>600</v>
      </c>
      <c r="E71">
        <v>294.11799999999999</v>
      </c>
      <c r="F71">
        <f t="shared" si="17"/>
        <v>-4.4634069492852202</v>
      </c>
      <c r="G71">
        <v>60</v>
      </c>
      <c r="H71">
        <f t="shared" si="19"/>
        <v>600</v>
      </c>
      <c r="I71">
        <v>117.697</v>
      </c>
      <c r="J71">
        <f t="shared" si="20"/>
        <v>-10.557113436533449</v>
      </c>
      <c r="K71">
        <v>60</v>
      </c>
      <c r="L71">
        <f t="shared" si="21"/>
        <v>600</v>
      </c>
      <c r="M71">
        <v>138.87799999999999</v>
      </c>
      <c r="N71">
        <f t="shared" si="22"/>
        <v>17.996210608596641</v>
      </c>
    </row>
    <row r="72" spans="1:14" x14ac:dyDescent="0.3">
      <c r="A72" t="s">
        <v>49</v>
      </c>
      <c r="B72" t="s">
        <v>52</v>
      </c>
      <c r="C72">
        <v>80</v>
      </c>
      <c r="D72">
        <f t="shared" si="18"/>
        <v>800</v>
      </c>
      <c r="E72">
        <v>281.43599999999998</v>
      </c>
      <c r="F72">
        <f t="shared" si="17"/>
        <v>-8.5828252544184238</v>
      </c>
      <c r="G72">
        <v>80</v>
      </c>
      <c r="H72">
        <f t="shared" si="19"/>
        <v>800</v>
      </c>
      <c r="I72">
        <v>117.697</v>
      </c>
      <c r="J72">
        <f t="shared" si="20"/>
        <v>-10.557113436533449</v>
      </c>
      <c r="K72">
        <v>80</v>
      </c>
      <c r="L72">
        <f t="shared" si="21"/>
        <v>800</v>
      </c>
      <c r="M72">
        <v>145.98500000000001</v>
      </c>
      <c r="N72">
        <f t="shared" si="22"/>
        <v>24.034597313440443</v>
      </c>
    </row>
    <row r="73" spans="1:14" x14ac:dyDescent="0.3">
      <c r="A73" t="s">
        <v>49</v>
      </c>
      <c r="B73" t="s">
        <v>52</v>
      </c>
      <c r="C73">
        <v>100</v>
      </c>
      <c r="D73">
        <f t="shared" si="18"/>
        <v>1000</v>
      </c>
      <c r="E73">
        <v>340.625</v>
      </c>
      <c r="F73">
        <f t="shared" si="17"/>
        <v>10.643184055038191</v>
      </c>
      <c r="G73">
        <v>100</v>
      </c>
      <c r="H73">
        <f t="shared" si="19"/>
        <v>1000</v>
      </c>
      <c r="I73">
        <v>121.48399999999999</v>
      </c>
      <c r="J73">
        <f t="shared" si="20"/>
        <v>-7.679213308103261</v>
      </c>
      <c r="K73">
        <v>100</v>
      </c>
      <c r="L73">
        <f t="shared" si="21"/>
        <v>1000</v>
      </c>
      <c r="M73">
        <v>189.78100000000001</v>
      </c>
      <c r="N73">
        <f t="shared" si="22"/>
        <v>61.245401327136626</v>
      </c>
    </row>
    <row r="74" spans="1:14" x14ac:dyDescent="0.3">
      <c r="A74" t="s">
        <v>49</v>
      </c>
      <c r="B74" t="s">
        <v>52</v>
      </c>
      <c r="C74">
        <v>120</v>
      </c>
      <c r="D74">
        <f t="shared" si="18"/>
        <v>1200</v>
      </c>
      <c r="E74">
        <v>434.38400000000001</v>
      </c>
      <c r="F74">
        <f t="shared" si="17"/>
        <v>41.098359963489784</v>
      </c>
      <c r="G74">
        <v>120</v>
      </c>
      <c r="H74">
        <f t="shared" si="19"/>
        <v>1200</v>
      </c>
      <c r="I74">
        <v>121.48399999999999</v>
      </c>
      <c r="J74">
        <f t="shared" si="20"/>
        <v>-7.679213308103261</v>
      </c>
      <c r="K74">
        <v>120</v>
      </c>
      <c r="L74">
        <f t="shared" si="21"/>
        <v>1200</v>
      </c>
      <c r="M74">
        <v>197.08</v>
      </c>
      <c r="N74">
        <f t="shared" si="22"/>
        <v>67.446918782976638</v>
      </c>
    </row>
    <row r="75" spans="1:14" x14ac:dyDescent="0.3">
      <c r="A75" t="s">
        <v>49</v>
      </c>
      <c r="B75" t="s">
        <v>52</v>
      </c>
      <c r="C75">
        <v>140</v>
      </c>
      <c r="D75">
        <f t="shared" si="18"/>
        <v>1400</v>
      </c>
      <c r="E75">
        <v>355.99200000000002</v>
      </c>
      <c r="F75">
        <f t="shared" si="17"/>
        <v>15.634754871548351</v>
      </c>
      <c r="G75">
        <v>140</v>
      </c>
      <c r="H75">
        <f t="shared" si="19"/>
        <v>1400</v>
      </c>
      <c r="I75">
        <v>109.489</v>
      </c>
      <c r="J75">
        <f t="shared" si="20"/>
        <v>-16.794716883630091</v>
      </c>
      <c r="K75">
        <v>140</v>
      </c>
      <c r="L75">
        <f t="shared" si="21"/>
        <v>1400</v>
      </c>
      <c r="M75">
        <v>168.042</v>
      </c>
      <c r="N75">
        <f t="shared" si="22"/>
        <v>42.775091973457258</v>
      </c>
    </row>
    <row r="76" spans="1:14" x14ac:dyDescent="0.3">
      <c r="A76" t="s">
        <v>49</v>
      </c>
      <c r="B76" t="s">
        <v>52</v>
      </c>
      <c r="C76">
        <v>160</v>
      </c>
      <c r="D76">
        <f t="shared" si="18"/>
        <v>1600</v>
      </c>
      <c r="E76">
        <v>291.625</v>
      </c>
      <c r="F76">
        <f t="shared" si="17"/>
        <v>-5.2731932475581278</v>
      </c>
      <c r="G76">
        <v>160</v>
      </c>
      <c r="H76">
        <f t="shared" si="19"/>
        <v>1600</v>
      </c>
      <c r="I76">
        <v>156.21100000000001</v>
      </c>
      <c r="J76">
        <f t="shared" si="20"/>
        <v>18.711290457409071</v>
      </c>
      <c r="K76">
        <v>160</v>
      </c>
      <c r="L76">
        <f t="shared" si="21"/>
        <v>1600</v>
      </c>
      <c r="M76">
        <v>138.68600000000001</v>
      </c>
      <c r="N76">
        <f t="shared" si="22"/>
        <v>17.833079857600453</v>
      </c>
    </row>
    <row r="77" spans="1:14" x14ac:dyDescent="0.3">
      <c r="A77" t="s">
        <v>49</v>
      </c>
      <c r="B77" t="s">
        <v>52</v>
      </c>
      <c r="C77">
        <v>180</v>
      </c>
      <c r="D77">
        <f t="shared" si="18"/>
        <v>1800</v>
      </c>
      <c r="E77">
        <v>235.40899999999999</v>
      </c>
      <c r="F77">
        <f t="shared" si="17"/>
        <v>-23.533500725981693</v>
      </c>
      <c r="G77">
        <v>180</v>
      </c>
      <c r="H77">
        <f t="shared" si="19"/>
        <v>1800</v>
      </c>
      <c r="I77">
        <v>188.37200000000001</v>
      </c>
      <c r="J77">
        <f t="shared" si="20"/>
        <v>43.151783203763252</v>
      </c>
      <c r="K77">
        <v>180</v>
      </c>
      <c r="L77">
        <f t="shared" si="21"/>
        <v>1800</v>
      </c>
      <c r="M77">
        <v>102.45</v>
      </c>
      <c r="N77">
        <f t="shared" si="22"/>
        <v>-12.954450835620278</v>
      </c>
    </row>
    <row r="78" spans="1:14" x14ac:dyDescent="0.3">
      <c r="A78" t="s">
        <v>49</v>
      </c>
      <c r="B78" t="s">
        <v>52</v>
      </c>
      <c r="C78">
        <v>200</v>
      </c>
      <c r="D78">
        <f t="shared" si="18"/>
        <v>2000</v>
      </c>
      <c r="E78">
        <v>230.887</v>
      </c>
      <c r="F78">
        <f t="shared" si="17"/>
        <v>-25.00235497419273</v>
      </c>
      <c r="G78">
        <v>200</v>
      </c>
      <c r="H78">
        <f t="shared" si="19"/>
        <v>2000</v>
      </c>
      <c r="I78">
        <v>184.22499999999999</v>
      </c>
      <c r="J78">
        <f t="shared" si="20"/>
        <v>40.000303976776166</v>
      </c>
      <c r="K78">
        <v>200</v>
      </c>
      <c r="L78">
        <f t="shared" si="21"/>
        <v>2000</v>
      </c>
      <c r="M78">
        <v>80.292000000000002</v>
      </c>
      <c r="N78">
        <f t="shared" si="22"/>
        <v>-31.780759067775733</v>
      </c>
    </row>
    <row r="79" spans="1:14" x14ac:dyDescent="0.3">
      <c r="A79" t="s">
        <v>49</v>
      </c>
      <c r="B79" t="s">
        <v>52</v>
      </c>
      <c r="C79">
        <v>220</v>
      </c>
      <c r="D79">
        <f t="shared" si="18"/>
        <v>2200</v>
      </c>
      <c r="E79">
        <v>222.297</v>
      </c>
      <c r="F79">
        <f t="shared" si="17"/>
        <v>-27.792593362545837</v>
      </c>
      <c r="G79">
        <v>220</v>
      </c>
      <c r="H79">
        <f t="shared" si="19"/>
        <v>2200</v>
      </c>
      <c r="I79">
        <v>151.88800000000001</v>
      </c>
      <c r="J79">
        <f t="shared" si="20"/>
        <v>15.426061448905305</v>
      </c>
      <c r="K79">
        <v>220</v>
      </c>
      <c r="L79">
        <f t="shared" si="21"/>
        <v>2200</v>
      </c>
      <c r="M79">
        <v>51.094999999999999</v>
      </c>
      <c r="N79">
        <f t="shared" si="22"/>
        <v>-56.587678530463826</v>
      </c>
    </row>
    <row r="80" spans="1:14" x14ac:dyDescent="0.3">
      <c r="A80" t="s">
        <v>49</v>
      </c>
      <c r="B80" t="s">
        <v>52</v>
      </c>
      <c r="C80">
        <v>240</v>
      </c>
      <c r="D80">
        <f t="shared" si="18"/>
        <v>2400</v>
      </c>
      <c r="E80">
        <v>226.51400000000001</v>
      </c>
      <c r="F80">
        <f t="shared" si="17"/>
        <v>-26.422810442442803</v>
      </c>
      <c r="G80">
        <v>240</v>
      </c>
      <c r="H80">
        <f t="shared" si="19"/>
        <v>2400</v>
      </c>
      <c r="I80">
        <v>125.581</v>
      </c>
      <c r="J80">
        <f t="shared" si="20"/>
        <v>-4.5657311781379883</v>
      </c>
      <c r="K80">
        <v>240</v>
      </c>
      <c r="L80">
        <f t="shared" si="21"/>
        <v>2400</v>
      </c>
      <c r="M80">
        <v>65.692999999999998</v>
      </c>
      <c r="N80">
        <f t="shared" si="22"/>
        <v>-44.184643618783824</v>
      </c>
    </row>
    <row r="81" spans="1:14" x14ac:dyDescent="0.3">
      <c r="A81" t="s">
        <v>49</v>
      </c>
      <c r="B81" t="s">
        <v>52</v>
      </c>
      <c r="C81">
        <v>260</v>
      </c>
      <c r="D81">
        <f t="shared" si="18"/>
        <v>2600</v>
      </c>
      <c r="E81">
        <v>206.01400000000001</v>
      </c>
      <c r="F81">
        <f t="shared" si="17"/>
        <v>-33.081702987406572</v>
      </c>
      <c r="G81">
        <v>260</v>
      </c>
      <c r="H81">
        <f t="shared" si="19"/>
        <v>2600</v>
      </c>
      <c r="I81">
        <v>93.475999999999999</v>
      </c>
      <c r="J81">
        <f t="shared" si="20"/>
        <v>-28.963667175827766</v>
      </c>
      <c r="K81">
        <v>260</v>
      </c>
      <c r="L81">
        <f t="shared" si="21"/>
        <v>2600</v>
      </c>
      <c r="M81">
        <v>58.848999999999997</v>
      </c>
      <c r="N81">
        <f t="shared" si="22"/>
        <v>-49.999575180335952</v>
      </c>
    </row>
    <row r="82" spans="1:14" x14ac:dyDescent="0.3">
      <c r="A82" t="s">
        <v>49</v>
      </c>
      <c r="B82" t="s">
        <v>52</v>
      </c>
      <c r="C82">
        <v>280</v>
      </c>
      <c r="D82">
        <f t="shared" si="18"/>
        <v>2800</v>
      </c>
      <c r="E82">
        <v>227.10900000000001</v>
      </c>
      <c r="F82">
        <f t="shared" si="17"/>
        <v>-26.229540146625563</v>
      </c>
      <c r="G82">
        <v>280</v>
      </c>
      <c r="H82">
        <f t="shared" si="19"/>
        <v>2800</v>
      </c>
      <c r="I82">
        <v>103.742</v>
      </c>
      <c r="J82">
        <f t="shared" si="20"/>
        <v>-21.162103215314342</v>
      </c>
      <c r="K82">
        <v>280</v>
      </c>
      <c r="L82">
        <f t="shared" si="21"/>
        <v>2800</v>
      </c>
      <c r="M82">
        <v>87.590999999999994</v>
      </c>
      <c r="N82">
        <f t="shared" si="22"/>
        <v>-25.579241611935743</v>
      </c>
    </row>
    <row r="83" spans="1:14" x14ac:dyDescent="0.3">
      <c r="A83" t="s">
        <v>49</v>
      </c>
      <c r="B83" t="s">
        <v>52</v>
      </c>
      <c r="C83">
        <v>300</v>
      </c>
      <c r="D83">
        <f t="shared" si="18"/>
        <v>3000</v>
      </c>
      <c r="E83">
        <v>208.10300000000001</v>
      </c>
      <c r="F83">
        <f t="shared" si="17"/>
        <v>-32.403145595873426</v>
      </c>
      <c r="G83">
        <v>300</v>
      </c>
      <c r="H83">
        <f t="shared" si="19"/>
        <v>3000</v>
      </c>
      <c r="I83">
        <v>98.201999999999998</v>
      </c>
      <c r="J83">
        <f t="shared" si="20"/>
        <v>-25.372181565328411</v>
      </c>
      <c r="K83">
        <v>300</v>
      </c>
      <c r="L83">
        <f t="shared" si="21"/>
        <v>3000</v>
      </c>
      <c r="M83">
        <v>51.613999999999997</v>
      </c>
      <c r="N83">
        <f t="shared" si="22"/>
        <v>-56.146715719177223</v>
      </c>
    </row>
  </sheetData>
  <mergeCells count="3">
    <mergeCell ref="C7:F7"/>
    <mergeCell ref="G7:J7"/>
    <mergeCell ref="K7:N7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X34"/>
  <sheetViews>
    <sheetView workbookViewId="0">
      <selection activeCell="F10" sqref="F10"/>
    </sheetView>
  </sheetViews>
  <sheetFormatPr defaultColWidth="10.8203125" defaultRowHeight="12.4" x14ac:dyDescent="0.3"/>
  <sheetData>
    <row r="2" spans="1:24" x14ac:dyDescent="0.3">
      <c r="A2" s="10" t="s">
        <v>223</v>
      </c>
      <c r="G2" s="6"/>
      <c r="I2" s="6"/>
    </row>
    <row r="3" spans="1:24" x14ac:dyDescent="0.3">
      <c r="A3" s="4" t="s">
        <v>224</v>
      </c>
      <c r="G3" s="6"/>
      <c r="I3" s="6"/>
    </row>
    <row r="4" spans="1:24" x14ac:dyDescent="0.3">
      <c r="A4" s="10" t="s">
        <v>197</v>
      </c>
      <c r="G4" s="6"/>
      <c r="I4" s="6"/>
    </row>
    <row r="5" spans="1:24" x14ac:dyDescent="0.3">
      <c r="A5" s="10" t="s">
        <v>225</v>
      </c>
      <c r="G5" s="6"/>
      <c r="I5" s="6"/>
    </row>
    <row r="8" spans="1:24" x14ac:dyDescent="0.3">
      <c r="A8" t="s">
        <v>121</v>
      </c>
      <c r="B8" t="str">
        <f>'FM + Glu Raw Data'!A8:B8</f>
        <v>A</v>
      </c>
      <c r="E8" t="s">
        <v>50</v>
      </c>
      <c r="H8" t="s">
        <v>51</v>
      </c>
      <c r="K8" t="s">
        <v>52</v>
      </c>
    </row>
    <row r="9" spans="1:24" x14ac:dyDescent="0.3">
      <c r="B9" t="s">
        <v>53</v>
      </c>
      <c r="C9" t="s">
        <v>54</v>
      </c>
      <c r="D9" t="s">
        <v>55</v>
      </c>
      <c r="E9" t="s">
        <v>53</v>
      </c>
      <c r="F9" t="s">
        <v>54</v>
      </c>
      <c r="G9" t="s">
        <v>55</v>
      </c>
      <c r="H9" t="s">
        <v>53</v>
      </c>
      <c r="I9" t="s">
        <v>54</v>
      </c>
      <c r="J9" t="s">
        <v>55</v>
      </c>
      <c r="K9" t="s">
        <v>53</v>
      </c>
      <c r="L9" t="s">
        <v>54</v>
      </c>
      <c r="M9" t="s">
        <v>55</v>
      </c>
    </row>
    <row r="10" spans="1:24" x14ac:dyDescent="0.3">
      <c r="L10">
        <f>'FM + Glu Raw Data'!J65</f>
        <v>0</v>
      </c>
      <c r="P10" t="s">
        <v>44</v>
      </c>
      <c r="S10" t="s">
        <v>40</v>
      </c>
      <c r="V10" t="s">
        <v>41</v>
      </c>
    </row>
    <row r="11" spans="1:24" x14ac:dyDescent="0.3">
      <c r="D11">
        <f>'FM + Glu Raw Data'!N8</f>
        <v>0</v>
      </c>
      <c r="F11">
        <f>'FM + Glu Raw Data'!J27</f>
        <v>0</v>
      </c>
      <c r="L11">
        <f>'FM + Glu Raw Data'!J66</f>
        <v>2.2821056471285628</v>
      </c>
      <c r="P11" t="s">
        <v>53</v>
      </c>
      <c r="Q11" t="s">
        <v>54</v>
      </c>
      <c r="R11" t="s">
        <v>55</v>
      </c>
      <c r="S11" t="s">
        <v>53</v>
      </c>
      <c r="T11" t="s">
        <v>54</v>
      </c>
      <c r="U11" t="s">
        <v>55</v>
      </c>
      <c r="V11" t="s">
        <v>53</v>
      </c>
      <c r="W11" t="s">
        <v>54</v>
      </c>
      <c r="X11" t="s">
        <v>55</v>
      </c>
    </row>
    <row r="12" spans="1:24" x14ac:dyDescent="0.3">
      <c r="A12">
        <v>10</v>
      </c>
      <c r="B12">
        <f>'FM + Glu Raw Data'!F8</f>
        <v>0</v>
      </c>
      <c r="D12">
        <f>'FM + Glu Raw Data'!N9</f>
        <v>12.669603524229078</v>
      </c>
      <c r="F12">
        <f>'FM + Glu Raw Data'!J28</f>
        <v>-14.285962534320362</v>
      </c>
      <c r="G12">
        <f>'FM + Glu Raw Data'!N27</f>
        <v>0</v>
      </c>
      <c r="J12">
        <f>'FM + Glu Raw Data'!N46</f>
        <v>0</v>
      </c>
      <c r="L12">
        <f>'FM + Glu Raw Data'!J67</f>
        <v>-2.9668133354611714</v>
      </c>
      <c r="O12">
        <v>10</v>
      </c>
      <c r="P12">
        <f>AVERAGE(B12,E12,H12,K12)</f>
        <v>0</v>
      </c>
      <c r="Q12">
        <f t="shared" ref="Q12:R12" si="0">AVERAGE(C12,F12,I12,L12)</f>
        <v>-8.6263879348907668</v>
      </c>
      <c r="R12">
        <f t="shared" si="0"/>
        <v>4.2232011747430258</v>
      </c>
      <c r="S12" t="e">
        <f>STDEV(B12,E12,H12,K12)</f>
        <v>#DIV/0!</v>
      </c>
      <c r="T12">
        <f t="shared" ref="T12:U12" si="1">STDEV(C12,F12,I12,L12)</f>
        <v>8.0038471557756079</v>
      </c>
      <c r="U12">
        <f t="shared" si="1"/>
        <v>7.3147990052394896</v>
      </c>
      <c r="V12" t="e">
        <f>S12/SQRT(4)</f>
        <v>#DIV/0!</v>
      </c>
      <c r="W12">
        <f t="shared" ref="W12:X12" si="2">T12/SQRT(4)</f>
        <v>4.001923577887804</v>
      </c>
      <c r="X12">
        <f t="shared" si="2"/>
        <v>3.6573995026197448</v>
      </c>
    </row>
    <row r="13" spans="1:24" x14ac:dyDescent="0.3">
      <c r="A13">
        <v>100</v>
      </c>
      <c r="B13">
        <f>'FM + Glu Raw Data'!F9</f>
        <v>-11.098380357554284</v>
      </c>
      <c r="C13">
        <f>'FM + Glu Raw Data'!J8</f>
        <v>0</v>
      </c>
      <c r="D13">
        <f>'FM + Glu Raw Data'!N10</f>
        <v>13.813020068526672</v>
      </c>
      <c r="E13">
        <f>'FM + Glu Raw Data'!F27</f>
        <v>0</v>
      </c>
      <c r="F13">
        <f>'FM + Glu Raw Data'!J29</f>
        <v>-19.949257984916414</v>
      </c>
      <c r="G13">
        <f>'FM + Glu Raw Data'!N28</f>
        <v>0</v>
      </c>
      <c r="I13">
        <f>'FM + Glu Raw Data'!J46</f>
        <v>0</v>
      </c>
      <c r="J13">
        <f>'FM + Glu Raw Data'!N47</f>
        <v>-10.110528379570638</v>
      </c>
      <c r="K13">
        <f>'FM + Glu Raw Data'!F65</f>
        <v>0</v>
      </c>
      <c r="L13">
        <f>'FM + Glu Raw Data'!J68</f>
        <v>3.180357020723612</v>
      </c>
      <c r="M13">
        <f>'FM + Glu Raw Data'!N65</f>
        <v>0</v>
      </c>
      <c r="O13">
        <v>100</v>
      </c>
      <c r="P13">
        <f t="shared" ref="P13:P30" si="3">AVERAGE(B13,E13,H13,K13)</f>
        <v>-3.6994601191847614</v>
      </c>
      <c r="Q13">
        <f t="shared" ref="Q13:Q30" si="4">AVERAGE(C13,F13,I13,L13)</f>
        <v>-4.1922252410482006</v>
      </c>
      <c r="R13">
        <f t="shared" ref="R13:R30" si="5">AVERAGE(D13,G13,J13,M13)</f>
        <v>0.92562292223900844</v>
      </c>
      <c r="S13">
        <f t="shared" ref="S13:S30" si="6">STDEV(B13,E13,H13,K13)</f>
        <v>6.4076528870028202</v>
      </c>
      <c r="T13">
        <f t="shared" ref="T13:T30" si="7">STDEV(C13,F13,I13,L13)</f>
        <v>10.611134954083072</v>
      </c>
      <c r="U13">
        <f t="shared" ref="U13:U30" si="8">STDEV(D13,G13,J13,M13)</f>
        <v>9.8250563416692724</v>
      </c>
      <c r="V13">
        <f t="shared" ref="V13:V22" si="9">S13/SQRT(4)</f>
        <v>3.2038264435014101</v>
      </c>
      <c r="W13">
        <f t="shared" ref="W13:W30" si="10">T13/SQRT(4)</f>
        <v>5.305567477041536</v>
      </c>
      <c r="X13">
        <f t="shared" ref="X13:X30" si="11">U13/SQRT(4)</f>
        <v>4.9125281708346362</v>
      </c>
    </row>
    <row r="14" spans="1:24" x14ac:dyDescent="0.3">
      <c r="A14">
        <v>200</v>
      </c>
      <c r="B14">
        <f>'FM + Glu Raw Data'!F10</f>
        <v>0</v>
      </c>
      <c r="C14">
        <f>'FM + Glu Raw Data'!J9</f>
        <v>8.3185565915163693</v>
      </c>
      <c r="D14">
        <f>'FM + Glu Raw Data'!N11</f>
        <v>7.9725893294175121</v>
      </c>
      <c r="E14">
        <f>'FM + Glu Raw Data'!F28</f>
        <v>13.653979669025841</v>
      </c>
      <c r="F14">
        <f>'FM + Glu Raw Data'!J30</f>
        <v>-14.285962534320362</v>
      </c>
      <c r="G14">
        <f>'FM + Glu Raw Data'!N29</f>
        <v>7.2589642801970555</v>
      </c>
      <c r="I14">
        <f>'FM + Glu Raw Data'!J47</f>
        <v>0</v>
      </c>
      <c r="J14">
        <f>'FM + Glu Raw Data'!N48</f>
        <v>-17.537496323889812</v>
      </c>
      <c r="K14">
        <f>'FM + Glu Raw Data'!F66</f>
        <v>-6.3633026807726871</v>
      </c>
      <c r="L14">
        <f>'FM + Glu Raw Data'!J69</f>
        <v>-1.2379454209698326</v>
      </c>
      <c r="M14">
        <f>'FM + Glu Raw Data'!N66</f>
        <v>12.318070978869455</v>
      </c>
      <c r="O14">
        <v>200</v>
      </c>
      <c r="P14">
        <f t="shared" si="3"/>
        <v>2.430225662751051</v>
      </c>
      <c r="Q14">
        <f t="shared" si="4"/>
        <v>-1.8013378409434564</v>
      </c>
      <c r="R14">
        <f t="shared" si="5"/>
        <v>2.503032066148553</v>
      </c>
      <c r="S14">
        <f t="shared" si="6"/>
        <v>10.227531263545922</v>
      </c>
      <c r="T14">
        <f t="shared" si="7"/>
        <v>9.3423827455795294</v>
      </c>
      <c r="U14">
        <f t="shared" si="8"/>
        <v>13.546127551087084</v>
      </c>
      <c r="V14">
        <f t="shared" si="9"/>
        <v>5.113765631772961</v>
      </c>
      <c r="W14">
        <f t="shared" si="10"/>
        <v>4.6711913727897647</v>
      </c>
      <c r="X14">
        <f t="shared" si="11"/>
        <v>6.7730637755435419</v>
      </c>
    </row>
    <row r="15" spans="1:24" x14ac:dyDescent="0.3">
      <c r="A15">
        <v>300</v>
      </c>
      <c r="B15">
        <f>'FM + Glu Raw Data'!F11</f>
        <v>7.76942668020002</v>
      </c>
      <c r="C15">
        <f>'FM + Glu Raw Data'!J10</f>
        <v>-5.9529159891156036</v>
      </c>
      <c r="D15">
        <f>'FM + Glu Raw Data'!N12</f>
        <v>-7.8179148311306896</v>
      </c>
      <c r="E15">
        <f>'FM + Glu Raw Data'!F29</f>
        <v>5.9205413303213383</v>
      </c>
      <c r="F15">
        <f>'FM + Glu Raw Data'!J31</f>
        <v>-7.8597991172279507</v>
      </c>
      <c r="G15">
        <f>'FM + Glu Raw Data'!N30</f>
        <v>-1.515645651315678</v>
      </c>
      <c r="I15">
        <f>'FM + Glu Raw Data'!J48</f>
        <v>-13.077822865972532</v>
      </c>
      <c r="J15">
        <f>'FM + Glu Raw Data'!N49</f>
        <v>1.980198019801982</v>
      </c>
      <c r="K15">
        <f>'FM + Glu Raw Data'!F67</f>
        <v>-1.1186939475538948</v>
      </c>
      <c r="L15">
        <f>'FM + Glu Raw Data'!J70</f>
        <v>-7.679213308103261</v>
      </c>
      <c r="M15">
        <f>'FM + Glu Raw Data'!N67</f>
        <v>11.803189546037697</v>
      </c>
      <c r="O15">
        <v>300</v>
      </c>
      <c r="P15">
        <f t="shared" si="3"/>
        <v>4.1904246876558213</v>
      </c>
      <c r="Q15">
        <f t="shared" si="4"/>
        <v>-8.6424378201048366</v>
      </c>
      <c r="R15">
        <f t="shared" si="5"/>
        <v>1.1124567708483277</v>
      </c>
      <c r="S15">
        <f t="shared" si="6"/>
        <v>4.6898453888478357</v>
      </c>
      <c r="T15">
        <f t="shared" si="7"/>
        <v>3.0793123141504601</v>
      </c>
      <c r="U15">
        <f t="shared" si="8"/>
        <v>8.1996585586730664</v>
      </c>
      <c r="V15">
        <f t="shared" si="9"/>
        <v>2.3449226944239179</v>
      </c>
      <c r="W15">
        <f t="shared" si="10"/>
        <v>1.5396561570752301</v>
      </c>
      <c r="X15">
        <f t="shared" si="11"/>
        <v>4.0998292793365332</v>
      </c>
    </row>
    <row r="16" spans="1:24" x14ac:dyDescent="0.3">
      <c r="A16">
        <v>400</v>
      </c>
      <c r="B16">
        <f>'FM + Glu Raw Data'!F12</f>
        <v>3.2996867819491627</v>
      </c>
      <c r="C16">
        <f>'FM + Glu Raw Data'!J11</f>
        <v>5.1047173897055931</v>
      </c>
      <c r="D16">
        <f>'FM + Glu Raw Data'!N13</f>
        <v>-7.8179148311306896</v>
      </c>
      <c r="E16">
        <f>'FM + Glu Raw Data'!F30</f>
        <v>-5.3692631317161172</v>
      </c>
      <c r="F16">
        <f>'FM + Glu Raw Data'!J32</f>
        <v>-13.103430299238871</v>
      </c>
      <c r="G16">
        <f>'FM + Glu Raw Data'!N31</f>
        <v>9.3828135280958023</v>
      </c>
      <c r="H16">
        <f>'FM + Glu Raw Data'!F46</f>
        <v>0</v>
      </c>
      <c r="I16">
        <f>'FM + Glu Raw Data'!J49</f>
        <v>-19.72215402833335</v>
      </c>
      <c r="J16">
        <f>'FM + Glu Raw Data'!N50</f>
        <v>13.137192432114485</v>
      </c>
      <c r="K16">
        <f>'FM + Glu Raw Data'!F68</f>
        <v>-13.884603016315911</v>
      </c>
      <c r="L16">
        <f>'FM + Glu Raw Data'!J71</f>
        <v>-10.557113436533449</v>
      </c>
      <c r="M16">
        <f>'FM + Glu Raw Data'!N68</f>
        <v>17.996210608596641</v>
      </c>
      <c r="O16">
        <v>400</v>
      </c>
      <c r="P16">
        <f t="shared" si="3"/>
        <v>-3.9885448415207163</v>
      </c>
      <c r="Q16">
        <f t="shared" si="4"/>
        <v>-9.5694950936000183</v>
      </c>
      <c r="R16">
        <f t="shared" si="5"/>
        <v>8.1745754344190598</v>
      </c>
      <c r="S16">
        <f t="shared" si="6"/>
        <v>7.5025586867854361</v>
      </c>
      <c r="T16">
        <f t="shared" si="7"/>
        <v>10.517811614576726</v>
      </c>
      <c r="U16">
        <f t="shared" si="8"/>
        <v>11.22959882253403</v>
      </c>
      <c r="V16">
        <f t="shared" si="9"/>
        <v>3.7512793433927181</v>
      </c>
      <c r="W16">
        <f t="shared" si="10"/>
        <v>5.2589058072883628</v>
      </c>
      <c r="X16">
        <f t="shared" si="11"/>
        <v>5.6147994112670148</v>
      </c>
    </row>
    <row r="17" spans="1:24" x14ac:dyDescent="0.3">
      <c r="A17">
        <v>500</v>
      </c>
      <c r="B17">
        <f>'FM + Glu Raw Data'!F13</f>
        <v>2.3824498259553684</v>
      </c>
      <c r="C17">
        <f>'FM + Glu Raw Data'!J12</f>
        <v>-3.1165987072734214</v>
      </c>
      <c r="D17">
        <f>'FM + Glu Raw Data'!N14</f>
        <v>7.9725893294175121</v>
      </c>
      <c r="E17">
        <f>'FM + Glu Raw Data'!F31</f>
        <v>10.48102131539952</v>
      </c>
      <c r="F17">
        <f>'FM + Glu Raw Data'!J33</f>
        <v>-14.285962534320362</v>
      </c>
      <c r="G17">
        <f>'FM + Glu Raw Data'!N32</f>
        <v>9.1402186786591066</v>
      </c>
      <c r="H17">
        <f>'FM + Glu Raw Data'!F47</f>
        <v>16.620036979369402</v>
      </c>
      <c r="I17">
        <f>'FM + Glu Raw Data'!J50</f>
        <v>-13.077822865972532</v>
      </c>
      <c r="J17">
        <f>'FM + Glu Raw Data'!N51</f>
        <v>1.980198019801982</v>
      </c>
      <c r="K17">
        <f>'FM + Glu Raw Data'!F69</f>
        <v>-2.542397656069828</v>
      </c>
      <c r="L17">
        <f>'FM + Glu Raw Data'!J72</f>
        <v>-10.557113436533449</v>
      </c>
      <c r="M17">
        <f>'FM + Glu Raw Data'!N69</f>
        <v>18.483903582929038</v>
      </c>
      <c r="O17">
        <v>500</v>
      </c>
      <c r="P17">
        <f t="shared" si="3"/>
        <v>6.7352776161636161</v>
      </c>
      <c r="Q17">
        <f t="shared" si="4"/>
        <v>-10.259374386024941</v>
      </c>
      <c r="R17">
        <f t="shared" si="5"/>
        <v>9.3942274027019099</v>
      </c>
      <c r="S17">
        <f t="shared" si="6"/>
        <v>8.5002241491439712</v>
      </c>
      <c r="T17">
        <f t="shared" si="7"/>
        <v>5.0088241098177235</v>
      </c>
      <c r="U17">
        <f t="shared" si="8"/>
        <v>6.8233818593420272</v>
      </c>
      <c r="V17">
        <f t="shared" si="9"/>
        <v>4.2501120745719856</v>
      </c>
      <c r="W17">
        <f t="shared" si="10"/>
        <v>2.5044120549088618</v>
      </c>
      <c r="X17">
        <f t="shared" si="11"/>
        <v>3.4116909296710136</v>
      </c>
    </row>
    <row r="18" spans="1:24" x14ac:dyDescent="0.3">
      <c r="A18">
        <v>600</v>
      </c>
      <c r="B18">
        <f>'FM + Glu Raw Data'!F14</f>
        <v>2.3824498259553684</v>
      </c>
      <c r="C18">
        <f>'FM + Glu Raw Data'!J13</f>
        <v>0</v>
      </c>
      <c r="D18">
        <f>'FM + Glu Raw Data'!N15</f>
        <v>22.580518844836007</v>
      </c>
      <c r="E18">
        <f>'FM + Glu Raw Data'!F32</f>
        <v>21.969783322798243</v>
      </c>
      <c r="F18">
        <f>'FM + Glu Raw Data'!J34</f>
        <v>9.1709241302610156</v>
      </c>
      <c r="G18">
        <f>'FM + Glu Raw Data'!N33</f>
        <v>3.4792907533599982</v>
      </c>
      <c r="H18">
        <f>'FM + Glu Raw Data'!F48</f>
        <v>16.620036979369402</v>
      </c>
      <c r="I18">
        <f>'FM + Glu Raw Data'!J51</f>
        <v>10.050976937629063</v>
      </c>
      <c r="J18">
        <f>'FM + Glu Raw Data'!N52</f>
        <v>-6.6182237035584901</v>
      </c>
      <c r="K18">
        <f>'FM + Glu Raw Data'!F70</f>
        <v>-8.2401359063727249</v>
      </c>
      <c r="L18">
        <f>'FM + Glu Raw Data'!J73</f>
        <v>-7.679213308103261</v>
      </c>
      <c r="M18">
        <f>'FM + Glu Raw Data'!N70</f>
        <v>17.996210608596641</v>
      </c>
      <c r="O18">
        <v>600</v>
      </c>
      <c r="P18">
        <f t="shared" si="3"/>
        <v>8.1830335554375715</v>
      </c>
      <c r="Q18">
        <f t="shared" si="4"/>
        <v>2.8856719399467048</v>
      </c>
      <c r="R18">
        <f t="shared" si="5"/>
        <v>9.3594491258085384</v>
      </c>
      <c r="S18">
        <f t="shared" si="6"/>
        <v>13.718901349322511</v>
      </c>
      <c r="T18">
        <f t="shared" si="7"/>
        <v>8.3823205548965216</v>
      </c>
      <c r="U18">
        <f t="shared" si="8"/>
        <v>13.407120309165665</v>
      </c>
      <c r="V18">
        <f t="shared" si="9"/>
        <v>6.8594506746612556</v>
      </c>
      <c r="W18">
        <f t="shared" si="10"/>
        <v>4.1911602774482608</v>
      </c>
      <c r="X18">
        <f t="shared" si="11"/>
        <v>6.7035601545828323</v>
      </c>
    </row>
    <row r="19" spans="1:24" x14ac:dyDescent="0.3">
      <c r="A19">
        <v>800</v>
      </c>
      <c r="B19">
        <f>'FM + Glu Raw Data'!F15</f>
        <v>1.1463905200166824</v>
      </c>
      <c r="C19">
        <f>'FM + Glu Raw Data'!J14</f>
        <v>-3.1165987072734214</v>
      </c>
      <c r="D19">
        <f>'FM + Glu Raw Data'!N16</f>
        <v>7.0083210964268172</v>
      </c>
      <c r="E19">
        <f>'FM + Glu Raw Data'!F33</f>
        <v>12.046257629296498</v>
      </c>
      <c r="F19">
        <f>'FM + Glu Raw Data'!J35</f>
        <v>3.2130817085462171</v>
      </c>
      <c r="G19">
        <f>'FM + Glu Raw Data'!N34</f>
        <v>12.886707060997749</v>
      </c>
      <c r="H19">
        <f>'FM + Glu Raw Data'!F49</f>
        <v>7.7036298170494399</v>
      </c>
      <c r="I19">
        <f>'FM + Glu Raw Data'!J52</f>
        <v>0</v>
      </c>
      <c r="J19">
        <f>'FM + Glu Raw Data'!N53</f>
        <v>-3.666307224781884</v>
      </c>
      <c r="K19">
        <f>'FM + Glu Raw Data'!F71</f>
        <v>-4.4634069492852202</v>
      </c>
      <c r="L19">
        <f>'FM + Glu Raw Data'!J74</f>
        <v>-7.679213308103261</v>
      </c>
      <c r="M19">
        <f>'FM + Glu Raw Data'!N71</f>
        <v>17.996210608596641</v>
      </c>
      <c r="O19">
        <v>800</v>
      </c>
      <c r="P19">
        <f t="shared" si="3"/>
        <v>4.1082177542693508</v>
      </c>
      <c r="Q19">
        <f t="shared" si="4"/>
        <v>-1.8956825767076162</v>
      </c>
      <c r="R19">
        <f t="shared" si="5"/>
        <v>8.5562328853098304</v>
      </c>
      <c r="S19">
        <f t="shared" si="6"/>
        <v>7.2614194108969583</v>
      </c>
      <c r="T19">
        <f t="shared" si="7"/>
        <v>4.6415855363152065</v>
      </c>
      <c r="U19">
        <f t="shared" si="8"/>
        <v>9.3032736828031855</v>
      </c>
      <c r="V19">
        <f t="shared" si="9"/>
        <v>3.6307097054484792</v>
      </c>
      <c r="W19">
        <f t="shared" si="10"/>
        <v>2.3207927681576033</v>
      </c>
      <c r="X19">
        <f t="shared" si="11"/>
        <v>4.6516368414015927</v>
      </c>
    </row>
    <row r="20" spans="1:24" x14ac:dyDescent="0.3">
      <c r="A20">
        <v>1000</v>
      </c>
      <c r="B20">
        <f>'FM + Glu Raw Data'!F16</f>
        <v>6.2014683263694748</v>
      </c>
      <c r="C20">
        <f>'FM + Glu Raw Data'!J15</f>
        <v>0</v>
      </c>
      <c r="D20">
        <f>'FM + Glu Raw Data'!N17</f>
        <v>17.177679882525698</v>
      </c>
      <c r="E20">
        <f>'FM + Glu Raw Data'!F34</f>
        <v>35.659513175756196</v>
      </c>
      <c r="F20">
        <f>'FM + Glu Raw Data'!J36</f>
        <v>7.0951934104889869</v>
      </c>
      <c r="G20">
        <f>'FM + Glu Raw Data'!N35</f>
        <v>50.515800133884902</v>
      </c>
      <c r="H20">
        <f>'FM + Glu Raw Data'!F50</f>
        <v>17.644268197742296</v>
      </c>
      <c r="I20">
        <f>'FM + Glu Raw Data'!J53</f>
        <v>13.529828006989476</v>
      </c>
      <c r="J20">
        <f>'FM + Glu Raw Data'!N54</f>
        <v>21.655965101460637</v>
      </c>
      <c r="K20">
        <f>'FM + Glu Raw Data'!F72</f>
        <v>-8.5828252544184238</v>
      </c>
      <c r="L20">
        <f>'FM + Glu Raw Data'!J75</f>
        <v>-16.794716883630091</v>
      </c>
      <c r="M20">
        <f>'FM + Glu Raw Data'!N72</f>
        <v>24.034597313440443</v>
      </c>
      <c r="O20">
        <v>1000</v>
      </c>
      <c r="P20">
        <f t="shared" si="3"/>
        <v>12.730606111362384</v>
      </c>
      <c r="Q20">
        <f t="shared" si="4"/>
        <v>0.95757613346209336</v>
      </c>
      <c r="R20">
        <f t="shared" si="5"/>
        <v>28.346010607827921</v>
      </c>
      <c r="S20">
        <f t="shared" si="6"/>
        <v>18.679497236863803</v>
      </c>
      <c r="T20">
        <f t="shared" si="7"/>
        <v>13.061300629809013</v>
      </c>
      <c r="U20">
        <f t="shared" si="8"/>
        <v>15.050760471281635</v>
      </c>
      <c r="V20">
        <f t="shared" si="9"/>
        <v>9.3397486184319014</v>
      </c>
      <c r="W20">
        <f t="shared" si="10"/>
        <v>6.5306503149045065</v>
      </c>
      <c r="X20">
        <f t="shared" si="11"/>
        <v>7.5253802356408173</v>
      </c>
    </row>
    <row r="21" spans="1:24" x14ac:dyDescent="0.3">
      <c r="A21">
        <v>1200</v>
      </c>
      <c r="B21">
        <f>'FM + Glu Raw Data'!F17</f>
        <v>34.038644755932765</v>
      </c>
      <c r="C21">
        <f>'FM + Glu Raw Data'!J16</f>
        <v>7.4817980502872139</v>
      </c>
      <c r="D21">
        <f>'FM + Glu Raw Data'!N18</f>
        <v>43.963778756730299</v>
      </c>
      <c r="E21">
        <f>'FM + Glu Raw Data'!F35</f>
        <v>41.728754546490791</v>
      </c>
      <c r="F21">
        <f>'FM + Glu Raw Data'!J37</f>
        <v>11.575087755882251</v>
      </c>
      <c r="G21">
        <f>'FM + Glu Raw Data'!N36</f>
        <v>48.741539218547068</v>
      </c>
      <c r="H21">
        <f>'FM + Glu Raw Data'!F51</f>
        <v>36.821233943168544</v>
      </c>
      <c r="I21">
        <f>'FM + Glu Raw Data'!J54</f>
        <v>-9.9383366788452943</v>
      </c>
      <c r="J21">
        <f>'FM + Glu Raw Data'!N55</f>
        <v>61.245221056759135</v>
      </c>
      <c r="K21">
        <f>'FM + Glu Raw Data'!F73</f>
        <v>10.643184055038191</v>
      </c>
      <c r="L21">
        <f>'FM + Glu Raw Data'!J76</f>
        <v>18.711290457409071</v>
      </c>
      <c r="M21">
        <f>'FM + Glu Raw Data'!N73</f>
        <v>61.245401327136626</v>
      </c>
      <c r="O21">
        <v>1200</v>
      </c>
      <c r="P21">
        <f t="shared" si="3"/>
        <v>30.807954325157571</v>
      </c>
      <c r="Q21">
        <f t="shared" si="4"/>
        <v>6.9574598961833107</v>
      </c>
      <c r="R21">
        <f t="shared" si="5"/>
        <v>53.798985089793277</v>
      </c>
      <c r="S21">
        <f t="shared" si="6"/>
        <v>13.813987234500777</v>
      </c>
      <c r="T21">
        <f t="shared" si="7"/>
        <v>12.182198656472343</v>
      </c>
      <c r="U21">
        <f t="shared" si="8"/>
        <v>8.8167376281331542</v>
      </c>
      <c r="V21">
        <f t="shared" si="9"/>
        <v>6.9069936172503885</v>
      </c>
      <c r="W21">
        <f t="shared" si="10"/>
        <v>6.0910993282361714</v>
      </c>
      <c r="X21">
        <f t="shared" si="11"/>
        <v>4.4083688140665771</v>
      </c>
    </row>
    <row r="22" spans="1:24" x14ac:dyDescent="0.3">
      <c r="A22">
        <v>1400</v>
      </c>
      <c r="B22" s="4">
        <f>'FM + Glu Raw Data'!F18</f>
        <v>49.070620395912592</v>
      </c>
      <c r="C22" s="4">
        <f>'FM + Glu Raw Data'!J17</f>
        <v>26.747673173880738</v>
      </c>
      <c r="D22" s="4">
        <f>'FM + Glu Raw Data'!N19</f>
        <v>68.658835046500229</v>
      </c>
      <c r="E22" s="4">
        <f>'FM + Glu Raw Data'!F36</f>
        <v>41.728754546490791</v>
      </c>
      <c r="F22" s="4">
        <f>'FM + Glu Raw Data'!J38</f>
        <v>29.204462516942975</v>
      </c>
      <c r="G22" s="4">
        <f>'FM + Glu Raw Data'!N37</f>
        <v>56.567511743536073</v>
      </c>
      <c r="H22" s="4">
        <f>'FM + Glu Raw Data'!F52</f>
        <v>45.60261775009733</v>
      </c>
      <c r="I22" s="4">
        <f>'FM + Glu Raw Data'!J55</f>
        <v>20.184267910523211</v>
      </c>
      <c r="J22" s="4">
        <f>'FM + Glu Raw Data'!N56</f>
        <v>110.52347809038329</v>
      </c>
      <c r="K22" s="4">
        <f>'FM + Glu Raw Data'!F74</f>
        <v>41.098359963489784</v>
      </c>
      <c r="L22" s="4">
        <f>'FM + Glu Raw Data'!J77</f>
        <v>43.151783203763252</v>
      </c>
      <c r="M22" s="4">
        <f>'FM + Glu Raw Data'!N74</f>
        <v>67.446918782976638</v>
      </c>
      <c r="O22">
        <v>1400</v>
      </c>
      <c r="P22">
        <f t="shared" si="3"/>
        <v>44.375088163997617</v>
      </c>
      <c r="Q22">
        <f t="shared" si="4"/>
        <v>29.822046701277543</v>
      </c>
      <c r="R22">
        <f t="shared" si="5"/>
        <v>75.799185915849051</v>
      </c>
      <c r="S22">
        <f t="shared" si="6"/>
        <v>3.7101159524042111</v>
      </c>
      <c r="T22">
        <f t="shared" si="7"/>
        <v>9.6678477104250522</v>
      </c>
      <c r="U22">
        <f t="shared" si="8"/>
        <v>23.779393987853606</v>
      </c>
      <c r="V22">
        <f t="shared" si="9"/>
        <v>1.8550579762021056</v>
      </c>
      <c r="W22">
        <f t="shared" si="10"/>
        <v>4.8339238552125261</v>
      </c>
      <c r="X22">
        <f t="shared" si="11"/>
        <v>11.889696993926803</v>
      </c>
    </row>
    <row r="23" spans="1:24" x14ac:dyDescent="0.3">
      <c r="A23">
        <v>1600</v>
      </c>
      <c r="B23">
        <f>'FM + Glu Raw Data'!F19</f>
        <v>22.17434351862806</v>
      </c>
      <c r="C23">
        <f>'FM + Glu Raw Data'!J18</f>
        <v>21.66175016547227</v>
      </c>
      <c r="D23">
        <f>'FM + Glu Raw Data'!N20</f>
        <v>65.714145863925594</v>
      </c>
      <c r="E23">
        <f>'FM + Glu Raw Data'!F37</f>
        <v>33.339378050423306</v>
      </c>
      <c r="F23">
        <f>'FM + Glu Raw Data'!J39</f>
        <v>15.70482744239392</v>
      </c>
      <c r="G23">
        <f>'FM + Glu Raw Data'!N38</f>
        <v>24.303541083781056</v>
      </c>
      <c r="H23">
        <f>'FM + Glu Raw Data'!F53</f>
        <v>8.8117944725574215</v>
      </c>
      <c r="I23">
        <f>'FM + Glu Raw Data'!J56</f>
        <v>-33.332851964706059</v>
      </c>
      <c r="J23">
        <f>'FM + Glu Raw Data'!N57</f>
        <v>56.205273992745795</v>
      </c>
      <c r="K23">
        <f>'FM + Glu Raw Data'!F75</f>
        <v>15.634754871548351</v>
      </c>
      <c r="L23">
        <f>'FM + Glu Raw Data'!J78</f>
        <v>40.000303976776166</v>
      </c>
      <c r="M23">
        <f>'FM + Glu Raw Data'!N75</f>
        <v>42.775091973457258</v>
      </c>
      <c r="O23">
        <v>1600</v>
      </c>
      <c r="P23">
        <f t="shared" si="3"/>
        <v>19.990067728289286</v>
      </c>
      <c r="Q23">
        <f t="shared" si="4"/>
        <v>11.008507404984075</v>
      </c>
      <c r="R23">
        <f t="shared" si="5"/>
        <v>47.249513228477426</v>
      </c>
      <c r="S23">
        <f t="shared" si="6"/>
        <v>10.43867312552697</v>
      </c>
      <c r="T23">
        <f t="shared" si="7"/>
        <v>31.316808172927704</v>
      </c>
      <c r="U23">
        <f t="shared" si="8"/>
        <v>17.960014777846784</v>
      </c>
      <c r="V23">
        <f t="shared" ref="V23:V30" si="12">S23/SQRT(3)</f>
        <v>6.0267707390055083</v>
      </c>
      <c r="W23">
        <f t="shared" si="10"/>
        <v>15.658404086463852</v>
      </c>
      <c r="X23">
        <f t="shared" si="11"/>
        <v>8.9800073889233918</v>
      </c>
    </row>
    <row r="24" spans="1:24" x14ac:dyDescent="0.3">
      <c r="A24">
        <v>1800</v>
      </c>
      <c r="B24">
        <f>'FM + Glu Raw Data'!F20</f>
        <v>-20.960078709267648</v>
      </c>
      <c r="C24">
        <f>'FM + Glu Raw Data'!J19</f>
        <v>2.1433766148867939</v>
      </c>
      <c r="D24">
        <f>'FM + Glu Raw Data'!N21</f>
        <v>27.348996573666163</v>
      </c>
      <c r="F24">
        <f>'FM + Glu Raw Data'!J40</f>
        <v>4.0011469085601048</v>
      </c>
      <c r="G24">
        <f>'FM + Glu Raw Data'!N39</f>
        <v>-14.813734072561036</v>
      </c>
      <c r="H24">
        <f>'FM + Glu Raw Data'!F54</f>
        <v>-19.005449591280644</v>
      </c>
      <c r="I24">
        <f>'FM + Glu Raw Data'!J57</f>
        <v>-19.72215402833335</v>
      </c>
      <c r="J24">
        <f>'FM + Glu Raw Data'!N58</f>
        <v>53.101411626311148</v>
      </c>
      <c r="K24">
        <f>'FM + Glu Raw Data'!F76</f>
        <v>-5.2731932475581278</v>
      </c>
      <c r="L24">
        <f>'FM + Glu Raw Data'!J79</f>
        <v>15.426061448905305</v>
      </c>
      <c r="M24">
        <f>'FM + Glu Raw Data'!N76</f>
        <v>17.833079857600453</v>
      </c>
      <c r="O24">
        <v>1800</v>
      </c>
      <c r="P24">
        <f t="shared" si="3"/>
        <v>-15.079573849368806</v>
      </c>
      <c r="Q24">
        <f t="shared" si="4"/>
        <v>0.46210773600471367</v>
      </c>
      <c r="R24">
        <f t="shared" si="5"/>
        <v>20.867438496254181</v>
      </c>
      <c r="S24">
        <f t="shared" si="6"/>
        <v>8.5486238148544835</v>
      </c>
      <c r="T24">
        <f t="shared" si="7"/>
        <v>14.681914010113825</v>
      </c>
      <c r="U24">
        <f t="shared" si="8"/>
        <v>28.067733711468069</v>
      </c>
      <c r="V24">
        <f t="shared" si="12"/>
        <v>4.9355502607070818</v>
      </c>
      <c r="W24">
        <f t="shared" si="10"/>
        <v>7.3409570050569126</v>
      </c>
      <c r="X24">
        <f t="shared" si="11"/>
        <v>14.033866855734034</v>
      </c>
    </row>
    <row r="25" spans="1:24" x14ac:dyDescent="0.3">
      <c r="A25">
        <v>2000</v>
      </c>
      <c r="B25">
        <f>'FM + Glu Raw Data'!F21</f>
        <v>-56.562945619617544</v>
      </c>
      <c r="C25">
        <f>'FM + Glu Raw Data'!J20</f>
        <v>-4.998488278026092</v>
      </c>
      <c r="D25">
        <f>'FM + Glu Raw Data'!N22</f>
        <v>-43.780714635340189</v>
      </c>
      <c r="F25">
        <f>'FM + Glu Raw Data'!J41</f>
        <v>-6.9787648142355607</v>
      </c>
      <c r="G25">
        <f>'FM + Glu Raw Data'!N40</f>
        <v>-37.458017931421182</v>
      </c>
      <c r="H25">
        <f>'FM + Glu Raw Data'!F55</f>
        <v>-6.6185772674192345</v>
      </c>
      <c r="I25">
        <f>'FM + Glu Raw Data'!J58</f>
        <v>-38.535965456987306</v>
      </c>
      <c r="J25">
        <f>'FM + Glu Raw Data'!N59</f>
        <v>-10.556563082050785</v>
      </c>
      <c r="K25">
        <f>'FM + Glu Raw Data'!F77</f>
        <v>-23.533500725981693</v>
      </c>
      <c r="L25">
        <f>'FM + Glu Raw Data'!J80</f>
        <v>-4.5657311781379883</v>
      </c>
      <c r="M25">
        <f>'FM + Glu Raw Data'!N77</f>
        <v>-12.954450835620278</v>
      </c>
      <c r="O25">
        <v>2000</v>
      </c>
      <c r="P25">
        <f t="shared" si="3"/>
        <v>-28.905007871006159</v>
      </c>
      <c r="Q25">
        <f t="shared" si="4"/>
        <v>-13.769737431846737</v>
      </c>
      <c r="R25">
        <f t="shared" si="5"/>
        <v>-26.187436621108109</v>
      </c>
      <c r="S25">
        <f t="shared" si="6"/>
        <v>25.401767640890732</v>
      </c>
      <c r="T25">
        <f t="shared" si="7"/>
        <v>16.544202433915352</v>
      </c>
      <c r="U25">
        <f t="shared" si="8"/>
        <v>16.891670084703144</v>
      </c>
      <c r="V25">
        <f t="shared" si="12"/>
        <v>14.66571738536059</v>
      </c>
      <c r="W25">
        <f t="shared" si="10"/>
        <v>8.272101216957676</v>
      </c>
      <c r="X25">
        <f t="shared" si="11"/>
        <v>8.4458350423515718</v>
      </c>
    </row>
    <row r="26" spans="1:24" x14ac:dyDescent="0.3">
      <c r="A26">
        <v>2200</v>
      </c>
      <c r="B26">
        <f>'FM + Glu Raw Data'!F22</f>
        <v>-60.879501341918285</v>
      </c>
      <c r="C26">
        <f>'FM + Glu Raw Data'!J21</f>
        <v>-3.1165987072734214</v>
      </c>
      <c r="D26">
        <f>'FM + Glu Raw Data'!N23</f>
        <v>-23.482134116495356</v>
      </c>
      <c r="F26">
        <f>'FM + Glu Raw Data'!J42</f>
        <v>-10.329996872067559</v>
      </c>
      <c r="G26">
        <f>'FM + Glu Raw Data'!N41</f>
        <v>-49.340588292509878</v>
      </c>
      <c r="H26">
        <f>'FM + Glu Raw Data'!F56</f>
        <v>-19.005449591280644</v>
      </c>
      <c r="I26">
        <f>'FM + Glu Raw Data'!J59</f>
        <v>-46.251823183675825</v>
      </c>
      <c r="J26">
        <f>'FM + Glu Raw Data'!N60</f>
        <v>-60.000245074012362</v>
      </c>
      <c r="K26">
        <f>'FM + Glu Raw Data'!F78</f>
        <v>-25.00235497419273</v>
      </c>
      <c r="L26">
        <f>'FM + Glu Raw Data'!J81</f>
        <v>-28.963667175827766</v>
      </c>
      <c r="M26">
        <f>'FM + Glu Raw Data'!N78</f>
        <v>-31.780759067775733</v>
      </c>
      <c r="O26">
        <v>2200</v>
      </c>
      <c r="P26">
        <f t="shared" si="3"/>
        <v>-34.962435302463881</v>
      </c>
      <c r="Q26">
        <f t="shared" si="4"/>
        <v>-22.165521484711142</v>
      </c>
      <c r="R26">
        <f t="shared" si="5"/>
        <v>-41.150931637698335</v>
      </c>
      <c r="S26">
        <f t="shared" si="6"/>
        <v>22.644236631270676</v>
      </c>
      <c r="T26">
        <f t="shared" si="7"/>
        <v>19.401939904800535</v>
      </c>
      <c r="U26">
        <f t="shared" si="8"/>
        <v>16.55650559930552</v>
      </c>
      <c r="V26">
        <f t="shared" si="12"/>
        <v>13.073656114657711</v>
      </c>
      <c r="W26">
        <f t="shared" si="10"/>
        <v>9.7009699524002677</v>
      </c>
      <c r="X26">
        <f t="shared" si="11"/>
        <v>8.2782527996527602</v>
      </c>
    </row>
    <row r="27" spans="1:24" x14ac:dyDescent="0.3">
      <c r="A27">
        <v>2400</v>
      </c>
      <c r="B27">
        <f>'FM + Glu Raw Data'!F23</f>
        <v>-60.879501341918285</v>
      </c>
      <c r="C27">
        <f>'FM + Glu Raw Data'!J22</f>
        <v>-4.998488278026092</v>
      </c>
      <c r="D27">
        <f>'FM + Glu Raw Data'!N24</f>
        <v>-45.180616740088112</v>
      </c>
      <c r="F27">
        <f>'FM + Glu Raw Data'!J43</f>
        <v>-19.188127758662642</v>
      </c>
      <c r="G27">
        <f>'FM + Glu Raw Data'!N42</f>
        <v>-46.12334574915463</v>
      </c>
      <c r="H27">
        <f>'FM + Glu Raw Data'!F57</f>
        <v>-17.537222654729469</v>
      </c>
      <c r="I27">
        <f>'FM + Glu Raw Data'!J60</f>
        <v>-38.535965456987306</v>
      </c>
      <c r="J27">
        <f>'FM + Glu Raw Data'!N61</f>
        <v>-64.222870306832675</v>
      </c>
      <c r="K27">
        <f>'FM + Glu Raw Data'!F79</f>
        <v>-27.792593362545837</v>
      </c>
      <c r="L27">
        <f>'FM + Glu Raw Data'!J82</f>
        <v>-21.162103215314342</v>
      </c>
      <c r="M27">
        <f>'FM + Glu Raw Data'!N79</f>
        <v>-56.587678530463826</v>
      </c>
      <c r="O27">
        <v>2400</v>
      </c>
      <c r="P27">
        <f t="shared" si="3"/>
        <v>-35.403105786397866</v>
      </c>
      <c r="Q27">
        <f t="shared" si="4"/>
        <v>-20.971171177247594</v>
      </c>
      <c r="R27">
        <f t="shared" si="5"/>
        <v>-53.028627831634807</v>
      </c>
      <c r="S27">
        <f t="shared" si="6"/>
        <v>22.651229656791038</v>
      </c>
      <c r="T27">
        <f t="shared" si="7"/>
        <v>13.746081817065537</v>
      </c>
      <c r="U27">
        <f t="shared" si="8"/>
        <v>9.0784012028922039</v>
      </c>
      <c r="V27">
        <f t="shared" si="12"/>
        <v>13.077693539824342</v>
      </c>
      <c r="W27">
        <f t="shared" si="10"/>
        <v>6.8730409085327686</v>
      </c>
      <c r="X27">
        <f t="shared" si="11"/>
        <v>4.5392006014461019</v>
      </c>
    </row>
    <row r="28" spans="1:24" x14ac:dyDescent="0.3">
      <c r="A28">
        <v>2600</v>
      </c>
      <c r="B28">
        <f>'FM + Glu Raw Data'!F24</f>
        <v>-48.809086436973438</v>
      </c>
      <c r="C28">
        <f>'FM + Glu Raw Data'!J23</f>
        <v>2.3198803696773185</v>
      </c>
      <c r="D28">
        <f>'FM + Glu Raw Data'!N25</f>
        <v>-38.498286833088599</v>
      </c>
      <c r="F28">
        <f>'FM + Glu Raw Data'!J44</f>
        <v>-22.804365203489375</v>
      </c>
      <c r="G28">
        <f>'FM + Glu Raw Data'!N43</f>
        <v>-46.12334574915463</v>
      </c>
      <c r="H28">
        <f>'FM + Glu Raw Data'!F58</f>
        <v>-10.110938108213308</v>
      </c>
      <c r="I28">
        <f>'FM + Glu Raw Data'!J61</f>
        <v>-13.077822865972532</v>
      </c>
      <c r="J28">
        <f>'FM + Glu Raw Data'!N62</f>
        <v>-51.833153612390937</v>
      </c>
      <c r="K28">
        <f>'FM + Glu Raw Data'!F80</f>
        <v>-26.422810442442803</v>
      </c>
      <c r="L28">
        <f>'FM + Glu Raw Data'!J83</f>
        <v>-25.372181565328411</v>
      </c>
      <c r="M28">
        <f>'FM + Glu Raw Data'!N80</f>
        <v>-44.184643618783824</v>
      </c>
      <c r="O28">
        <v>2600</v>
      </c>
      <c r="P28">
        <f t="shared" si="3"/>
        <v>-28.447611662543181</v>
      </c>
      <c r="Q28">
        <f t="shared" si="4"/>
        <v>-14.73362231627825</v>
      </c>
      <c r="R28">
        <f t="shared" si="5"/>
        <v>-45.159857453354491</v>
      </c>
      <c r="S28">
        <f t="shared" si="6"/>
        <v>19.428369360406194</v>
      </c>
      <c r="T28">
        <f t="shared" si="7"/>
        <v>12.541656713084148</v>
      </c>
      <c r="U28">
        <f t="shared" si="8"/>
        <v>5.5011743132499511</v>
      </c>
      <c r="V28">
        <f t="shared" si="12"/>
        <v>11.216974280145994</v>
      </c>
      <c r="W28">
        <f t="shared" si="10"/>
        <v>6.2708283565420739</v>
      </c>
      <c r="X28">
        <f t="shared" si="11"/>
        <v>2.7505871566249755</v>
      </c>
    </row>
    <row r="29" spans="1:24" x14ac:dyDescent="0.3">
      <c r="A29">
        <v>2800</v>
      </c>
      <c r="B29">
        <f>'FM + Glu Raw Data'!F25</f>
        <v>-50.4741859755528</v>
      </c>
      <c r="C29">
        <f>'FM + Glu Raw Data'!J24</f>
        <v>-6.14494553715158</v>
      </c>
      <c r="D29">
        <f>'FM + Glu Raw Data'!N26</f>
        <v>-29.106216348507097</v>
      </c>
      <c r="F29">
        <f>'FM + Glu Raw Data'!J45</f>
        <v>-16.946442845723432</v>
      </c>
      <c r="G29">
        <f>'FM + Glu Raw Data'!N44</f>
        <v>-19.18559078139571</v>
      </c>
      <c r="H29">
        <f>'FM + Glu Raw Data'!F59</f>
        <v>-8.7850330868041944</v>
      </c>
      <c r="I29">
        <f>'FM + Glu Raw Data'!J62</f>
        <v>10.050976937629063</v>
      </c>
      <c r="J29">
        <f>'FM + Glu Raw Data'!N63</f>
        <v>-43.430791098911882</v>
      </c>
      <c r="K29">
        <f>'FM + Glu Raw Data'!F81</f>
        <v>-33.081702987406572</v>
      </c>
      <c r="M29">
        <f>'FM + Glu Raw Data'!N81</f>
        <v>-49.999575180335952</v>
      </c>
      <c r="O29">
        <v>2800</v>
      </c>
      <c r="P29">
        <f t="shared" si="3"/>
        <v>-30.780307349921188</v>
      </c>
      <c r="Q29">
        <f t="shared" si="4"/>
        <v>-4.3468038150819828</v>
      </c>
      <c r="R29">
        <f t="shared" si="5"/>
        <v>-35.430543352287657</v>
      </c>
      <c r="S29">
        <f t="shared" si="6"/>
        <v>20.939643825899754</v>
      </c>
      <c r="T29">
        <f t="shared" si="7"/>
        <v>13.588235867069859</v>
      </c>
      <c r="U29">
        <f t="shared" si="8"/>
        <v>13.906308502442675</v>
      </c>
      <c r="V29">
        <f t="shared" si="12"/>
        <v>12.08950899961811</v>
      </c>
      <c r="W29">
        <f t="shared" si="10"/>
        <v>6.7941179335349293</v>
      </c>
      <c r="X29">
        <f t="shared" si="11"/>
        <v>6.9531542512213376</v>
      </c>
    </row>
    <row r="30" spans="1:24" x14ac:dyDescent="0.3">
      <c r="A30">
        <v>3000</v>
      </c>
      <c r="B30">
        <f>'FM + Glu Raw Data'!F26</f>
        <v>-41.364086405838442</v>
      </c>
      <c r="C30">
        <f>'FM + Glu Raw Data'!J25</f>
        <v>-6.14494553715158</v>
      </c>
      <c r="G30">
        <f>'FM + Glu Raw Data'!N45</f>
        <v>-32.163270910932205</v>
      </c>
      <c r="H30">
        <f>'FM + Glu Raw Data'!F60</f>
        <v>-19.005449591280644</v>
      </c>
      <c r="I30">
        <f>'FM + Glu Raw Data'!J63</f>
        <v>-23.261657544731172</v>
      </c>
      <c r="J30">
        <f>'FM + Glu Raw Data'!N64</f>
        <v>-45.593569257915902</v>
      </c>
      <c r="K30">
        <f>'FM + Glu Raw Data'!F82</f>
        <v>-26.229540146625563</v>
      </c>
      <c r="M30">
        <f>'FM + Glu Raw Data'!N82</f>
        <v>-25.579241611935743</v>
      </c>
      <c r="O30">
        <v>3000</v>
      </c>
      <c r="P30">
        <f t="shared" si="3"/>
        <v>-28.866358714581551</v>
      </c>
      <c r="Q30">
        <f t="shared" si="4"/>
        <v>-14.703301540941375</v>
      </c>
      <c r="R30">
        <f t="shared" si="5"/>
        <v>-34.445360593594614</v>
      </c>
      <c r="S30">
        <f t="shared" si="6"/>
        <v>11.41016078640274</v>
      </c>
      <c r="T30">
        <f t="shared" si="7"/>
        <v>12.103343132176736</v>
      </c>
      <c r="U30">
        <f t="shared" si="8"/>
        <v>10.200454782505883</v>
      </c>
      <c r="V30">
        <f t="shared" si="12"/>
        <v>6.5876594015265342</v>
      </c>
      <c r="W30">
        <f t="shared" si="10"/>
        <v>6.051671566088368</v>
      </c>
      <c r="X30">
        <f t="shared" si="11"/>
        <v>5.1002273912529414</v>
      </c>
    </row>
    <row r="31" spans="1:24" x14ac:dyDescent="0.3">
      <c r="C31">
        <f>'FM + Glu Raw Data'!J26</f>
        <v>-6.5306389272493988</v>
      </c>
      <c r="H31">
        <f>'FM + Glu Raw Data'!F61</f>
        <v>17.644268197742296</v>
      </c>
      <c r="I31">
        <f>'FM + Glu Raw Data'!J64</f>
        <v>-19.72215402833335</v>
      </c>
      <c r="K31">
        <f>'FM + Glu Raw Data'!F83</f>
        <v>-32.403145595873426</v>
      </c>
      <c r="M31">
        <f>'FM + Glu Raw Data'!N83</f>
        <v>-56.146715719177223</v>
      </c>
    </row>
    <row r="32" spans="1:24" x14ac:dyDescent="0.3">
      <c r="H32">
        <f>'FM + Glu Raw Data'!F62</f>
        <v>17.644268197742296</v>
      </c>
    </row>
    <row r="33" spans="8:8" x14ac:dyDescent="0.3">
      <c r="H33">
        <f>'FM + Glu Raw Data'!F63</f>
        <v>8.8117944725574215</v>
      </c>
    </row>
    <row r="34" spans="8:8" x14ac:dyDescent="0.3">
      <c r="H34">
        <f>'FM + Glu Raw Data'!F64</f>
        <v>-43.431296224211756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Shake Raw Data (Neo and FM)</vt:lpstr>
      <vt:lpstr>Shake Amplitude</vt:lpstr>
      <vt:lpstr>Shake averages</vt:lpstr>
      <vt:lpstr>Shake Normalized</vt:lpstr>
      <vt:lpstr>Gd3+ Raw Data</vt:lpstr>
      <vt:lpstr>Gd3+ Averages</vt:lpstr>
      <vt:lpstr>5uM Gd-normalized</vt:lpstr>
      <vt:lpstr>FM + Glu Raw Data</vt:lpstr>
      <vt:lpstr>FM + Glu Averages</vt:lpstr>
      <vt:lpstr>FM + Glu Normalized</vt:lpstr>
      <vt:lpstr>Graphs</vt:lpstr>
      <vt:lpstr>Chloral hydrate raw data</vt:lpstr>
      <vt:lpstr>Chloral hydrate averages</vt:lpstr>
      <vt:lpstr>Verapamil raw data</vt:lpstr>
      <vt:lpstr>Verapamil averages</vt:lpstr>
      <vt:lpstr>Sl-Neomycin raw data</vt:lpstr>
      <vt:lpstr>Neomycin averages</vt:lpstr>
      <vt:lpstr>No-osculum raw data</vt:lpstr>
      <vt:lpstr>No-osculum average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Ludeman</dc:creator>
  <cp:lastModifiedBy>Sally Leys</cp:lastModifiedBy>
  <dcterms:created xsi:type="dcterms:W3CDTF">2011-10-04T23:02:19Z</dcterms:created>
  <dcterms:modified xsi:type="dcterms:W3CDTF">2021-06-07T19:55:10Z</dcterms:modified>
</cp:coreProperties>
</file>