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drawingml.chart+xml" PartName="/xl/charts/chart7.xml"/>
  <Override ContentType="application/vnd.openxmlformats-officedocument.drawingml.chart+xml" PartName="/xl/charts/chart27.xml"/>
  <Override ContentType="application/vnd.openxmlformats-officedocument.drawingml.chart+xml" PartName="/xl/charts/chart52.xml"/>
  <Override ContentType="application/vnd.openxmlformats-officedocument.drawingml.chart+xml" PartName="/xl/charts/chart18.xml"/>
  <Override ContentType="application/vnd.openxmlformats-officedocument.drawingml.chart+xml" PartName="/xl/charts/chart43.xml"/>
  <Override ContentType="application/vnd.openxmlformats-officedocument.drawingml.chart+xml" PartName="/xl/charts/chart44.xml"/>
  <Override ContentType="application/vnd.openxmlformats-officedocument.drawingml.chart+xml" PartName="/xl/charts/chart26.xml"/>
  <Override ContentType="application/vnd.openxmlformats-officedocument.drawingml.chart+xml" PartName="/xl/charts/chart35.xml"/>
  <Override ContentType="application/vnd.openxmlformats-officedocument.drawingml.chart+xml" PartName="/xl/charts/chart34.xml"/>
  <Override ContentType="application/vnd.openxmlformats-officedocument.drawingml.chart+xml" PartName="/xl/charts/chart8.xml"/>
  <Override ContentType="application/vnd.openxmlformats-officedocument.drawingml.chart+xml" PartName="/xl/charts/chart17.xml"/>
  <Override ContentType="application/vnd.openxmlformats-officedocument.drawingml.chart+xml" PartName="/xl/charts/chart42.xml"/>
  <Override ContentType="application/vnd.openxmlformats-officedocument.drawingml.chart+xml" PartName="/xl/charts/chart25.xml"/>
  <Override ContentType="application/vnd.openxmlformats-officedocument.drawingml.chart+xml" PartName="/xl/charts/chart51.xml"/>
  <Override ContentType="application/vnd.openxmlformats-officedocument.drawingml.chart+xml" PartName="/xl/charts/chart16.xml"/>
  <Override ContentType="application/vnd.openxmlformats-officedocument.drawingml.chart+xml" PartName="/xl/charts/chart46.xml"/>
  <Override ContentType="application/vnd.openxmlformats-officedocument.drawingml.chart+xml" PartName="/xl/charts/chart29.xml"/>
  <Override ContentType="application/vnd.openxmlformats-officedocument.drawingml.chart+xml" PartName="/xl/charts/chart50.xml"/>
  <Override ContentType="application/vnd.openxmlformats-officedocument.drawingml.chart+xml" PartName="/xl/charts/chart4.xml"/>
  <Override ContentType="application/vnd.openxmlformats-officedocument.drawingml.chart+xml" PartName="/xl/charts/chart20.xml"/>
  <Override ContentType="application/vnd.openxmlformats-officedocument.drawingml.chart+xml" PartName="/xl/charts/chart33.xml"/>
  <Override ContentType="application/vnd.openxmlformats-officedocument.drawingml.chart+xml" PartName="/xl/charts/chart28.xml"/>
  <Override ContentType="application/vnd.openxmlformats-officedocument.drawingml.chart+xml" PartName="/xl/charts/chart58.xml"/>
  <Override ContentType="application/vnd.openxmlformats-officedocument.drawingml.chart+xml" PartName="/xl/charts/chart6.xml"/>
  <Override ContentType="application/vnd.openxmlformats-officedocument.drawingml.chart+xml" PartName="/xl/charts/chart45.xml"/>
  <Override ContentType="application/vnd.openxmlformats-officedocument.drawingml.chart+xml" PartName="/xl/charts/chart15.xml"/>
  <Override ContentType="application/vnd.openxmlformats-officedocument.drawingml.chart+xml" PartName="/xl/charts/chart32.xml"/>
  <Override ContentType="application/vnd.openxmlformats-officedocument.drawingml.chart+xml" PartName="/xl/charts/chart5.xml"/>
  <Override ContentType="application/vnd.openxmlformats-officedocument.drawingml.chart+xml" PartName="/xl/charts/chart57.xml"/>
  <Override ContentType="application/vnd.openxmlformats-officedocument.drawingml.chart+xml" PartName="/xl/charts/chart14.xml"/>
  <Override ContentType="application/vnd.openxmlformats-officedocument.drawingml.chart+xml" PartName="/xl/charts/chart30.xml"/>
  <Override ContentType="application/vnd.openxmlformats-officedocument.drawingml.chart+xml" PartName="/xl/charts/chart13.xml"/>
  <Override ContentType="application/vnd.openxmlformats-officedocument.drawingml.chart+xml" PartName="/xl/charts/chart31.xml"/>
  <Override ContentType="application/vnd.openxmlformats-officedocument.drawingml.chart+xml" PartName="/xl/charts/chart39.xml"/>
  <Override ContentType="application/vnd.openxmlformats-officedocument.drawingml.chart+xml" PartName="/xl/charts/chart48.xml"/>
  <Override ContentType="application/vnd.openxmlformats-officedocument.drawingml.chart+xml" PartName="/xl/charts/chart2.xml"/>
  <Override ContentType="application/vnd.openxmlformats-officedocument.drawingml.chart+xml" PartName="/xl/charts/chart22.xml"/>
  <Override ContentType="application/vnd.openxmlformats-officedocument.drawingml.chart+xml" PartName="/xl/charts/chart47.xml"/>
  <Override ContentType="application/vnd.openxmlformats-officedocument.drawingml.chart+xml" PartName="/xl/charts/chart55.xml"/>
  <Override ContentType="application/vnd.openxmlformats-officedocument.drawingml.chart+xml" PartName="/xl/charts/chart56.xml"/>
  <Override ContentType="application/vnd.openxmlformats-officedocument.drawingml.chart+xml" PartName="/xl/charts/chart12.xml"/>
  <Override ContentType="application/vnd.openxmlformats-officedocument.drawingml.chart+xml" PartName="/xl/charts/chart21.xml"/>
  <Override ContentType="application/vnd.openxmlformats-officedocument.drawingml.chart+xml" PartName="/xl/charts/chart3.xml"/>
  <Override ContentType="application/vnd.openxmlformats-officedocument.drawingml.chart+xml" PartName="/xl/charts/chart38.xml"/>
  <Override ContentType="application/vnd.openxmlformats-officedocument.drawingml.chart+xml" PartName="/xl/charts/chart41.xml"/>
  <Override ContentType="application/vnd.openxmlformats-officedocument.drawingml.chart+xml" PartName="/xl/charts/chart11.xml"/>
  <Override ContentType="application/vnd.openxmlformats-officedocument.drawingml.chart+xml" PartName="/xl/charts/chart54.xml"/>
  <Override ContentType="application/vnd.openxmlformats-officedocument.drawingml.chart+xml" PartName="/xl/charts/chart37.xml"/>
  <Override ContentType="application/vnd.openxmlformats-officedocument.drawingml.chart+xml" PartName="/xl/charts/chart24.xml"/>
  <Override ContentType="application/vnd.openxmlformats-officedocument.drawingml.chart+xml" PartName="/xl/charts/chart1.xml"/>
  <Override ContentType="application/vnd.openxmlformats-officedocument.drawingml.chart+xml" PartName="/xl/charts/chart53.xml"/>
  <Override ContentType="application/vnd.openxmlformats-officedocument.drawingml.chart+xml" PartName="/xl/charts/chart10.xml"/>
  <Override ContentType="application/vnd.openxmlformats-officedocument.drawingml.chart+xml" PartName="/xl/charts/chart40.xml"/>
  <Override ContentType="application/vnd.openxmlformats-officedocument.drawingml.chart+xml" PartName="/xl/charts/chart49.xml"/>
  <Override ContentType="application/vnd.openxmlformats-officedocument.drawingml.chart+xml" PartName="/xl/charts/chart9.xml"/>
  <Override ContentType="application/vnd.openxmlformats-officedocument.drawingml.chart+xml" PartName="/xl/charts/chart19.xml"/>
  <Override ContentType="application/vnd.openxmlformats-officedocument.drawingml.chart+xml" PartName="/xl/charts/chart23.xml"/>
  <Override ContentType="application/vnd.openxmlformats-officedocument.drawingml.chart+xml" PartName="/xl/charts/chart36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p" sheetId="1" r:id="rId4"/>
    <sheet state="visible" name="Data" sheetId="2" r:id="rId5"/>
    <sheet state="visible" name="Linear Regression" sheetId="3" r:id="rId6"/>
    <sheet state="visible" name="Linear (Graph)" sheetId="4" r:id="rId7"/>
    <sheet state="visible" name="Histogram" sheetId="5" r:id="rId8"/>
    <sheet state="visible" name="Histogram (Graph)" sheetId="6" r:id="rId9"/>
    <sheet state="visible" name="Snow Pillow" sheetId="7" r:id="rId10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L2">
      <text>
        <t xml:space="preserve">Claudine:
Ice jam were sited if the toe of the jam was located between the Golf Course and D/S of the Clearwater River if the jam affected the water level on the Clearwater River</t>
      </text>
    </comment>
    <comment authorId="0" ref="C3">
      <text>
        <t xml:space="preserve">Breakup date in Julian days</t>
      </text>
    </comment>
    <comment authorId="0" ref="U3">
      <text>
        <t xml:space="preserve">deg-days accumulated in the  10 days preceeding breakup date
</t>
      </text>
    </comment>
    <comment authorId="0" ref="V3">
      <text>
        <t xml:space="preserve">daily average radiation flux accumulated in the 4 days prior to breakup</t>
      </text>
    </comment>
    <comment authorId="0" ref="W3">
      <text>
        <t xml:space="preserve">Ice thickness from WSC winter survey</t>
      </text>
    </comment>
    <comment authorId="0" ref="X3">
      <text>
        <t xml:space="preserve">Average snow water equivalent  for the Upper Athabasca River Basin</t>
      </text>
    </comment>
    <comment authorId="0" ref="Z3">
      <text>
        <t xml:space="preserve">Summation of the daily total precipitation during May 1 to Oct. 15</t>
      </text>
    </comment>
    <comment authorId="0" ref="AC3">
      <text>
        <t xml:space="preserve">daily average  radiation flux accumulated since the date deg-days accumulation was started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Q113">
      <text>
        <t xml:space="preserve">Ice thickness from WSC winter survey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R3">
      <text>
        <t xml:space="preserve">deg-days accumulated in the  10 days preceeding breakup date
</t>
      </text>
    </comment>
    <comment authorId="0" ref="DS3">
      <text>
        <t xml:space="preserve">deg-days accumulated in the  10 days preceeding breakup date
</t>
      </text>
    </comment>
    <comment authorId="0" ref="DT3">
      <text>
        <t xml:space="preserve">total solar heat input received in the 4 days prior to breakup</t>
      </text>
    </comment>
    <comment authorId="0" ref="EM3">
      <text>
        <t xml:space="preserve">total solar heat received since the date deg-days accumulation was started</t>
      </text>
    </comment>
  </commentList>
</comments>
</file>

<file path=xl/sharedStrings.xml><?xml version="1.0" encoding="utf-8"?>
<sst xmlns="http://schemas.openxmlformats.org/spreadsheetml/2006/main" count="690" uniqueCount="304">
  <si>
    <t>Breakup Date</t>
  </si>
  <si>
    <r>
      <t>Peak Breakup Water Levels in m (H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>)</t>
    </r>
  </si>
  <si>
    <t>thermal breakup</t>
  </si>
  <si>
    <t>Subsequent</t>
  </si>
  <si>
    <t>WSC freeze-up levels</t>
  </si>
  <si>
    <t>Conditions prior to breakup</t>
  </si>
  <si>
    <t>at Breakup</t>
  </si>
  <si>
    <t>Peak Breakup Water Levels, m</t>
  </si>
  <si>
    <t>Year</t>
  </si>
  <si>
    <t>Day</t>
  </si>
  <si>
    <r>
      <t>t</t>
    </r>
    <r>
      <rPr>
        <rFont val="Arial"/>
        <b/>
        <sz val="10.0"/>
        <vertAlign val="subscript"/>
      </rPr>
      <t>B</t>
    </r>
  </si>
  <si>
    <t>Source</t>
  </si>
  <si>
    <t>G90</t>
  </si>
  <si>
    <t>G85</t>
  </si>
  <si>
    <t>G80</t>
  </si>
  <si>
    <t>G75</t>
  </si>
  <si>
    <t>G70</t>
  </si>
  <si>
    <t>G55</t>
  </si>
  <si>
    <t>Adjusted to</t>
  </si>
  <si>
    <t>or original ice</t>
  </si>
  <si>
    <t>ice jam</t>
  </si>
  <si>
    <t>Comment on WL's</t>
  </si>
  <si>
    <r>
      <t>H</t>
    </r>
    <r>
      <rPr>
        <rFont val="Arial"/>
        <b/>
        <sz val="10.0"/>
        <vertAlign val="subscript"/>
      </rPr>
      <t>Fo</t>
    </r>
  </si>
  <si>
    <r>
      <t>H</t>
    </r>
    <r>
      <rPr>
        <rFont val="Arial"/>
        <b/>
        <sz val="10.0"/>
        <vertAlign val="subscript"/>
      </rPr>
      <t>F</t>
    </r>
  </si>
  <si>
    <r>
      <t>D</t>
    </r>
    <r>
      <rPr>
        <rFont val="Arial"/>
        <b/>
        <sz val="10.0"/>
      </rPr>
      <t>H</t>
    </r>
  </si>
  <si>
    <r>
      <t>D</t>
    </r>
    <r>
      <rPr>
        <rFont val="Arial"/>
        <b/>
        <sz val="10.0"/>
      </rPr>
      <t>t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</si>
  <si>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</si>
  <si>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Bo</t>
    </r>
  </si>
  <si>
    <r>
      <t>T</t>
    </r>
    <r>
      <rPr>
        <rFont val="Arial"/>
        <b/>
        <sz val="10.0"/>
        <vertAlign val="subscript"/>
      </rPr>
      <t>10</t>
    </r>
  </si>
  <si>
    <r>
      <t>S</t>
    </r>
    <r>
      <rPr>
        <rFont val="Arial"/>
        <b/>
        <sz val="10.0"/>
        <vertAlign val="subscript"/>
      </rPr>
      <t>4</t>
    </r>
  </si>
  <si>
    <r>
      <t>h</t>
    </r>
    <r>
      <rPr>
        <rFont val="Arial"/>
        <b/>
        <sz val="10.0"/>
        <vertAlign val="subscript"/>
      </rPr>
      <t>i</t>
    </r>
  </si>
  <si>
    <t>Average SWE (mm)</t>
  </si>
  <si>
    <t>Soil Moisture</t>
  </si>
  <si>
    <r>
      <t>max. temp. &gt;0 (T</t>
    </r>
    <r>
      <rPr>
        <rFont val="Arial"/>
        <b/>
        <sz val="10.0"/>
        <vertAlign val="subscript"/>
      </rPr>
      <t>max</t>
    </r>
    <r>
      <rPr>
        <rFont val="Arial"/>
        <b/>
        <sz val="10.0"/>
      </rPr>
      <t>)</t>
    </r>
  </si>
  <si>
    <t>ADDT</t>
  </si>
  <si>
    <t>S</t>
  </si>
  <si>
    <r>
      <t>H</t>
    </r>
    <r>
      <rPr>
        <rFont val="Arial"/>
        <b/>
        <sz val="10.0"/>
        <vertAlign val="subscript"/>
      </rPr>
      <t xml:space="preserve">B, Clear. </t>
    </r>
    <r>
      <rPr>
        <rFont val="Arial"/>
        <b/>
        <sz val="10.0"/>
      </rPr>
      <t>- 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</si>
  <si>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 xml:space="preserve">B </t>
    </r>
    <r>
      <rPr>
        <rFont val="Arial"/>
        <b/>
        <sz val="10.0"/>
      </rPr>
      <t>- H</t>
    </r>
    <r>
      <rPr>
        <rFont val="Arial"/>
        <b/>
        <sz val="10.0"/>
        <vertAlign val="subscript"/>
      </rPr>
      <t>F</t>
    </r>
  </si>
  <si>
    <t>(dd-mm)</t>
  </si>
  <si>
    <t>(Julian day)</t>
  </si>
  <si>
    <t xml:space="preserve"> Intake 1</t>
  </si>
  <si>
    <t xml:space="preserve"> Intake 2</t>
  </si>
  <si>
    <t>Bridges</t>
  </si>
  <si>
    <t>Mc I</t>
  </si>
  <si>
    <t>Clearwater</t>
  </si>
  <si>
    <t>WSC</t>
  </si>
  <si>
    <t>G70 by:</t>
  </si>
  <si>
    <t>jam location?</t>
  </si>
  <si>
    <t>location</t>
  </si>
  <si>
    <t>pre-freeze-up</t>
  </si>
  <si>
    <t>max.</t>
  </si>
  <si>
    <t>(m)</t>
  </si>
  <si>
    <t>(day)</t>
  </si>
  <si>
    <t>(°C)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</si>
  <si>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</si>
  <si>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 xml:space="preserve"> (mm)</t>
  </si>
  <si>
    <t>(# of days)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</si>
  <si>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</si>
  <si>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(m</t>
    </r>
    <r>
      <rPr>
        <rFont val="Arial"/>
        <b/>
        <sz val="10.0"/>
      </rPr>
      <t>)</t>
    </r>
  </si>
  <si>
    <r>
      <t>(m</t>
    </r>
    <r>
      <rPr>
        <rFont val="Arial"/>
        <b/>
        <sz val="10.0"/>
      </rPr>
      <t>)</t>
    </r>
  </si>
  <si>
    <t>HBC</t>
  </si>
  <si>
    <t>NHC (1978)</t>
  </si>
  <si>
    <t>G75-G80</t>
  </si>
  <si>
    <r>
      <t>G80 estimated</t>
    </r>
    <r>
      <rPr>
        <rFont val="Arial"/>
        <sz val="10.0"/>
      </rPr>
      <t>, flood</t>
    </r>
  </si>
  <si>
    <t>&lt; 250</t>
  </si>
  <si>
    <t>flood</t>
  </si>
  <si>
    <t>G70-G80</t>
  </si>
  <si>
    <r>
      <t xml:space="preserve">247.4 </t>
    </r>
    <r>
      <rPr>
        <rFont val="Arial"/>
        <b/>
        <sz val="10.0"/>
        <vertAlign val="subscript"/>
      </rPr>
      <t>a</t>
    </r>
  </si>
  <si>
    <r>
      <t xml:space="preserve">248.6 </t>
    </r>
    <r>
      <rPr>
        <rFont val="Arial"/>
        <b/>
        <sz val="10.0"/>
        <vertAlign val="subscript"/>
      </rPr>
      <t>a</t>
    </r>
  </si>
  <si>
    <t>NARC</t>
  </si>
  <si>
    <t>DOT</t>
  </si>
  <si>
    <t>breakup date questionable</t>
  </si>
  <si>
    <t>before 3-May</t>
  </si>
  <si>
    <t>before 123</t>
  </si>
  <si>
    <r>
      <t xml:space="preserve">244.9 </t>
    </r>
    <r>
      <rPr>
        <rFont val="Arial"/>
        <b/>
        <sz val="10.0"/>
        <vertAlign val="subscript"/>
      </rPr>
      <t>b</t>
    </r>
  </si>
  <si>
    <t>no flood damage</t>
  </si>
  <si>
    <r>
      <t xml:space="preserve">246.2 </t>
    </r>
    <r>
      <rPr>
        <rFont val="Arial"/>
        <b/>
        <sz val="10.0"/>
        <vertAlign val="subscript"/>
      </rPr>
      <t>b</t>
    </r>
  </si>
  <si>
    <r>
      <t>Doyle (1987)</t>
    </r>
    <r>
      <rPr>
        <rFont val="Arial"/>
        <sz val="10.0"/>
      </rPr>
      <t>; flood</t>
    </r>
    <r>
      <rPr>
        <rFont val="Arial"/>
        <sz val="10.0"/>
      </rPr>
      <t>; G70 questionable</t>
    </r>
  </si>
  <si>
    <r>
      <t xml:space="preserve">247.5 </t>
    </r>
    <r>
      <rPr>
        <rFont val="Arial"/>
        <b/>
        <sz val="10.0"/>
        <vertAlign val="subscript"/>
      </rPr>
      <t>b</t>
    </r>
  </si>
  <si>
    <r>
      <t xml:space="preserve">247.5 </t>
    </r>
    <r>
      <rPr>
        <rFont val="Arial"/>
        <b/>
        <sz val="10.0"/>
        <vertAlign val="subscript"/>
      </rPr>
      <t>b</t>
    </r>
  </si>
  <si>
    <r>
      <t xml:space="preserve">G75-G80 </t>
    </r>
    <r>
      <rPr>
        <rFont val="Arial"/>
        <sz val="10.0"/>
        <vertAlign val="subscript"/>
      </rPr>
      <t>l</t>
    </r>
  </si>
  <si>
    <r>
      <t>Doyle (1987)</t>
    </r>
    <r>
      <rPr>
        <rFont val="Arial"/>
        <sz val="10.0"/>
      </rPr>
      <t xml:space="preserve">; </t>
    </r>
    <r>
      <rPr>
        <rFont val="Arial"/>
        <i/>
        <color rgb="FF339966"/>
        <sz val="10.0"/>
      </rPr>
      <t>gauge malfunctioned</t>
    </r>
    <r>
      <rPr>
        <rFont val="Arial"/>
        <sz val="10.0"/>
      </rPr>
      <t>; flood</t>
    </r>
  </si>
  <si>
    <t>flood not severe</t>
  </si>
  <si>
    <t>Doyle (1987)</t>
  </si>
  <si>
    <r>
      <t>Doyle (1987)</t>
    </r>
    <r>
      <rPr>
        <rFont val="Arial"/>
        <sz val="10.0"/>
      </rPr>
      <t xml:space="preserve">; </t>
    </r>
    <r>
      <rPr>
        <rFont val="Arial"/>
        <i/>
        <color rgb="FF339966"/>
        <sz val="10.0"/>
      </rPr>
      <t>gauge malfunctioned</t>
    </r>
  </si>
  <si>
    <r>
      <t>Doyle (1987)</t>
    </r>
    <r>
      <rPr>
        <rFont val="Arial"/>
        <sz val="10.0"/>
      </rPr>
      <t xml:space="preserve">; </t>
    </r>
    <r>
      <rPr>
        <rFont val="Arial"/>
        <i/>
        <color rgb="FF339966"/>
        <sz val="10.0"/>
      </rPr>
      <t>gauge malfunctioned</t>
    </r>
  </si>
  <si>
    <r>
      <t xml:space="preserve">245.3 </t>
    </r>
    <r>
      <rPr>
        <rFont val="Arial"/>
        <b/>
        <sz val="10.0"/>
        <vertAlign val="subscript"/>
      </rPr>
      <t>c</t>
    </r>
  </si>
  <si>
    <r>
      <t xml:space="preserve">ice jam </t>
    </r>
    <r>
      <rPr>
        <rFont val="Arial"/>
        <sz val="10.0"/>
        <vertAlign val="subscript"/>
      </rPr>
      <t>c</t>
    </r>
  </si>
  <si>
    <r>
      <t>Doyle (1987)</t>
    </r>
    <r>
      <rPr>
        <rFont val="Arial"/>
        <sz val="10.0"/>
      </rPr>
      <t>; G70 questionable</t>
    </r>
  </si>
  <si>
    <r>
      <t xml:space="preserve">247.2 </t>
    </r>
    <r>
      <rPr>
        <rFont val="Arial"/>
        <sz val="10.0"/>
        <vertAlign val="subscript"/>
      </rPr>
      <t>j</t>
    </r>
  </si>
  <si>
    <r>
      <t>246.7</t>
    </r>
    <r>
      <rPr>
        <rFont val="Arial"/>
        <sz val="10.0"/>
        <vertAlign val="subscript"/>
      </rPr>
      <t xml:space="preserve"> j</t>
    </r>
  </si>
  <si>
    <r>
      <t xml:space="preserve">uneventful breakup </t>
    </r>
    <r>
      <rPr>
        <rFont val="Arial"/>
        <sz val="10.0"/>
        <vertAlign val="subscript"/>
      </rPr>
      <t>j</t>
    </r>
  </si>
  <si>
    <t>gauge malfunctioned</t>
  </si>
  <si>
    <r>
      <t>ARC;</t>
    </r>
    <r>
      <rPr>
        <rFont val="Arial"/>
        <i/>
        <color rgb="FFFF0000"/>
        <sz val="10.0"/>
      </rPr>
      <t xml:space="preserve"> gauge malfunctioned</t>
    </r>
  </si>
  <si>
    <t>G45-G50 to G125</t>
  </si>
  <si>
    <t>G55-G70 to G125</t>
  </si>
  <si>
    <r>
      <t xml:space="preserve">ARC; </t>
    </r>
    <r>
      <rPr>
        <rFont val="Arial"/>
        <i/>
        <color rgb="FFFF0000"/>
        <sz val="10.0"/>
      </rPr>
      <t xml:space="preserve">gauge malfunctioned; </t>
    </r>
    <r>
      <rPr>
        <rFont val="Arial"/>
        <sz val="10.0"/>
      </rPr>
      <t>flood</t>
    </r>
  </si>
  <si>
    <t>G80 to G130-G135</t>
  </si>
  <si>
    <t>ARC</t>
  </si>
  <si>
    <t>G35-G40 to G110-G115</t>
  </si>
  <si>
    <r>
      <t xml:space="preserve">ARC; </t>
    </r>
    <r>
      <rPr>
        <rFont val="Arial"/>
        <i/>
        <color rgb="FF339966"/>
        <sz val="10.0"/>
      </rPr>
      <t>gauge malfunctioned</t>
    </r>
    <r>
      <rPr>
        <rFont val="Arial"/>
        <sz val="10.0"/>
      </rPr>
      <t xml:space="preserve">; </t>
    </r>
    <r>
      <rPr>
        <rFont val="Arial"/>
        <sz val="10.0"/>
      </rPr>
      <t>flood</t>
    </r>
  </si>
  <si>
    <r>
      <t xml:space="preserve">244.0 </t>
    </r>
    <r>
      <rPr>
        <rFont val="Arial"/>
        <b/>
        <sz val="10.0"/>
        <vertAlign val="subscript"/>
      </rPr>
      <t>g</t>
    </r>
  </si>
  <si>
    <r>
      <t>ARC;</t>
    </r>
    <r>
      <rPr>
        <rFont val="Arial"/>
        <i/>
        <color rgb="FFFF0000"/>
        <sz val="10.0"/>
      </rPr>
      <t xml:space="preserve"> gauge malfunctioned</t>
    </r>
  </si>
  <si>
    <t>AE</t>
  </si>
  <si>
    <t>G70 to G90-G95</t>
  </si>
  <si>
    <r>
      <t>ARC;</t>
    </r>
    <r>
      <rPr>
        <rFont val="Arial"/>
        <i/>
        <color rgb="FFFF0000"/>
        <sz val="10.0"/>
      </rPr>
      <t xml:space="preserve"> gauge malfunctioned</t>
    </r>
  </si>
  <si>
    <t>uneventful breakup</t>
  </si>
  <si>
    <r>
      <t xml:space="preserve">G70 questionable; </t>
    </r>
    <r>
      <rPr>
        <rFont val="Arial"/>
        <color rgb="FFFF0000"/>
        <sz val="10.0"/>
      </rPr>
      <t>ARC</t>
    </r>
  </si>
  <si>
    <t>AE (1993)</t>
  </si>
  <si>
    <t>G85-G90 to G110-G115</t>
  </si>
  <si>
    <r>
      <t xml:space="preserve">G70 questionable; </t>
    </r>
    <r>
      <rPr>
        <rFont val="Arial"/>
        <color rgb="FFFF0000"/>
        <sz val="10.0"/>
      </rPr>
      <t>ARC</t>
    </r>
  </si>
  <si>
    <r>
      <t>ARC;</t>
    </r>
    <r>
      <rPr>
        <rFont val="Arial"/>
        <i/>
        <color rgb="FFFF0000"/>
        <sz val="10.0"/>
      </rPr>
      <t xml:space="preserve"> gauge malfunctioned</t>
    </r>
  </si>
  <si>
    <t>G50 to G115</t>
  </si>
  <si>
    <r>
      <t xml:space="preserve">246.5 </t>
    </r>
    <r>
      <rPr>
        <rFont val="Arial"/>
        <sz val="10.0"/>
        <vertAlign val="subscript"/>
      </rPr>
      <t>e</t>
    </r>
  </si>
  <si>
    <r>
      <t xml:space="preserve">245.1 </t>
    </r>
    <r>
      <rPr>
        <rFont val="Arial"/>
        <b/>
        <sz val="10.0"/>
        <vertAlign val="subscript"/>
      </rPr>
      <t>e</t>
    </r>
  </si>
  <si>
    <r>
      <t xml:space="preserve">G45 to G115 </t>
    </r>
    <r>
      <rPr>
        <rFont val="Arial"/>
        <b/>
        <sz val="10.0"/>
        <vertAlign val="subscript"/>
      </rPr>
      <t>e</t>
    </r>
  </si>
  <si>
    <r>
      <t xml:space="preserve">G30-G35 to G115 </t>
    </r>
    <r>
      <rPr>
        <rFont val="Arial"/>
        <b/>
        <sz val="10.0"/>
        <vertAlign val="subscript"/>
      </rPr>
      <t>e</t>
    </r>
  </si>
  <si>
    <r>
      <t xml:space="preserve">244.8 </t>
    </r>
    <r>
      <rPr>
        <rFont val="Arial"/>
        <sz val="10.0"/>
        <vertAlign val="subscript"/>
      </rPr>
      <t>k</t>
    </r>
  </si>
  <si>
    <r>
      <t xml:space="preserve">244.5 </t>
    </r>
    <r>
      <rPr>
        <rFont val="Arial"/>
        <b/>
        <sz val="10.0"/>
        <vertAlign val="subscript"/>
      </rPr>
      <t>k</t>
    </r>
  </si>
  <si>
    <r>
      <t xml:space="preserve">G45-G50 to G115 </t>
    </r>
    <r>
      <rPr>
        <rFont val="Arial"/>
        <sz val="10.0"/>
        <vertAlign val="subscript"/>
      </rPr>
      <t>k</t>
    </r>
  </si>
  <si>
    <r>
      <t xml:space="preserve">243.1 </t>
    </r>
    <r>
      <rPr>
        <rFont val="Arial"/>
        <b/>
        <sz val="10.0"/>
        <vertAlign val="subscript"/>
      </rPr>
      <t>f</t>
    </r>
  </si>
  <si>
    <r>
      <t xml:space="preserve">243.0 </t>
    </r>
    <r>
      <rPr>
        <rFont val="Arial"/>
        <b/>
        <sz val="10.0"/>
        <vertAlign val="subscript"/>
      </rPr>
      <t>f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</si>
  <si>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</si>
  <si>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241.4 </t>
    </r>
    <r>
      <rPr>
        <rFont val="Arial"/>
        <b/>
        <sz val="10.0"/>
        <vertAlign val="subscript"/>
      </rPr>
      <t>g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</si>
  <si>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</si>
  <si>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</si>
  <si>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244.0 </t>
    </r>
    <r>
      <rPr>
        <rFont val="Arial"/>
        <b/>
        <sz val="10.0"/>
        <vertAlign val="subscript"/>
      </rPr>
      <t>g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</si>
  <si>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</si>
  <si>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</si>
  <si>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245.9 </t>
    </r>
    <r>
      <rPr>
        <rFont val="Arial"/>
        <b/>
        <sz val="10.0"/>
        <vertAlign val="subscript"/>
      </rPr>
      <t>g</t>
    </r>
  </si>
  <si>
    <r>
      <t xml:space="preserve">ice jam </t>
    </r>
    <r>
      <rPr>
        <rFont val="Arial"/>
        <sz val="10.0"/>
        <vertAlign val="subscript"/>
      </rPr>
      <t>g</t>
    </r>
  </si>
  <si>
    <t>RMWB</t>
  </si>
  <si>
    <r>
      <t xml:space="preserve">247.0 </t>
    </r>
    <r>
      <rPr>
        <rFont val="Arial"/>
        <b/>
        <sz val="10.0"/>
        <vertAlign val="subscript"/>
      </rPr>
      <t>g</t>
    </r>
  </si>
  <si>
    <r>
      <t xml:space="preserve">ice jam </t>
    </r>
    <r>
      <rPr>
        <rFont val="Arial"/>
        <sz val="10.0"/>
        <vertAlign val="subscript"/>
      </rPr>
      <t>g</t>
    </r>
  </si>
  <si>
    <t>large ice jam; G70 questionable</t>
  </si>
  <si>
    <r>
      <t xml:space="preserve">243.0 </t>
    </r>
    <r>
      <rPr>
        <rFont val="Arial"/>
        <b/>
        <color rgb="FFFF9900"/>
        <sz val="10.0"/>
        <vertAlign val="subscript"/>
      </rPr>
      <t>h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</si>
  <si>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</si>
  <si>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242.0 </t>
    </r>
    <r>
      <rPr>
        <rFont val="Arial"/>
        <b/>
        <sz val="10.0"/>
        <vertAlign val="subscript"/>
      </rPr>
      <t>i</t>
    </r>
  </si>
  <si>
    <r>
      <t xml:space="preserve">242.1 </t>
    </r>
    <r>
      <rPr>
        <rFont val="Arial"/>
        <b/>
        <sz val="10.0"/>
        <vertAlign val="subscript"/>
      </rPr>
      <t>i</t>
    </r>
  </si>
  <si>
    <r>
      <t xml:space="preserve">241.2 </t>
    </r>
    <r>
      <rPr>
        <rFont val="Arial"/>
        <b/>
        <sz val="10.0"/>
        <vertAlign val="subscript"/>
      </rPr>
      <t>i</t>
    </r>
  </si>
  <si>
    <r>
      <t xml:space="preserve">240.8 </t>
    </r>
    <r>
      <rPr>
        <rFont val="Arial"/>
        <b/>
        <sz val="10.0"/>
        <vertAlign val="subscript"/>
      </rPr>
      <t>i</t>
    </r>
  </si>
  <si>
    <r>
      <t xml:space="preserve">240.4 </t>
    </r>
    <r>
      <rPr>
        <rFont val="Arial"/>
        <b/>
        <sz val="10.0"/>
        <vertAlign val="subscript"/>
      </rPr>
      <t>i</t>
    </r>
  </si>
  <si>
    <r>
      <t xml:space="preserve">thermal breakup </t>
    </r>
    <r>
      <rPr>
        <rFont val="Arial"/>
        <sz val="10.0"/>
        <vertAlign val="subscript"/>
      </rPr>
      <t>i</t>
    </r>
  </si>
  <si>
    <r>
      <t xml:space="preserve">241.9 </t>
    </r>
    <r>
      <rPr>
        <rFont val="Arial"/>
        <color rgb="FFFF9900"/>
        <sz val="10.0"/>
        <vertAlign val="subscript"/>
      </rPr>
      <t>h</t>
    </r>
  </si>
  <si>
    <r>
      <t xml:space="preserve">240.6 </t>
    </r>
    <r>
      <rPr>
        <rFont val="Arial"/>
        <b/>
        <sz val="10.0"/>
        <vertAlign val="subscript"/>
      </rPr>
      <t>i</t>
    </r>
  </si>
  <si>
    <r>
      <t xml:space="preserve">uneventful breakup </t>
    </r>
    <r>
      <rPr>
        <rFont val="Arial"/>
        <sz val="10.0"/>
        <vertAlign val="subscript"/>
      </rPr>
      <t>i</t>
    </r>
  </si>
  <si>
    <t>UA</t>
  </si>
  <si>
    <t>small ice run</t>
  </si>
  <si>
    <r>
      <t>a</t>
    </r>
    <r>
      <rPr>
        <rFont val="Arial"/>
        <sz val="10.0"/>
      </rPr>
      <t xml:space="preserve">  Northern Alberta Railways Co. as referred to in Blench and Associates Ltd. (1964)</t>
    </r>
  </si>
  <si>
    <r>
      <t>b</t>
    </r>
    <r>
      <rPr>
        <rFont val="Arial"/>
        <sz val="10.0"/>
      </rPr>
      <t xml:space="preserve">  Department of Northern Affairs and National Resources as referred to in Blench and Associates Ltd. (1964)</t>
    </r>
  </si>
  <si>
    <r>
      <t>c</t>
    </r>
    <r>
      <rPr>
        <rFont val="Arial"/>
        <sz val="10.0"/>
      </rPr>
      <t xml:space="preserve">  Northwest Hydraulic Consultants Ltd. (1978)</t>
    </r>
  </si>
  <si>
    <r>
      <t>d</t>
    </r>
    <r>
      <rPr>
        <rFont val="Arial"/>
        <sz val="10.0"/>
      </rPr>
      <t xml:space="preserve">  Strip chart from WSC gauge below Fort McMurray on the Athabasca River</t>
    </r>
  </si>
  <si>
    <r>
      <t>e</t>
    </r>
    <r>
      <rPr>
        <rFont val="Arial"/>
        <sz val="10.0"/>
      </rPr>
      <t xml:space="preserve">  Alberta Environment (1988)</t>
    </r>
  </si>
  <si>
    <r>
      <t>f</t>
    </r>
    <r>
      <rPr>
        <rFont val="Arial"/>
        <sz val="10.0"/>
      </rPr>
      <t xml:space="preserve">  City of Fort McMurray as referred to in Alberta Environmental Protection (1993)</t>
    </r>
  </si>
  <si>
    <r>
      <t>g</t>
    </r>
    <r>
      <rPr>
        <rFont val="Arial"/>
        <sz val="10.0"/>
      </rPr>
      <t xml:space="preserve">  Alberta Environment (personal communication)</t>
    </r>
  </si>
  <si>
    <r>
      <t>h</t>
    </r>
    <r>
      <rPr>
        <rFont val="Arial"/>
        <color rgb="FFFF9900"/>
        <sz val="10.0"/>
      </rPr>
      <t xml:space="preserve">  Regional Municipality of Wood Buffalo (2002)</t>
    </r>
  </si>
  <si>
    <r>
      <t>i</t>
    </r>
    <r>
      <rPr>
        <rFont val="Arial"/>
        <sz val="10.0"/>
      </rPr>
      <t xml:space="preserve">  University of Alberta</t>
    </r>
  </si>
  <si>
    <r>
      <t>j</t>
    </r>
    <r>
      <rPr>
        <rFont val="Arial"/>
        <sz val="10.0"/>
      </rPr>
      <t xml:space="preserve">  Northwest Hydraulic Consultants Ltd. (1974)</t>
    </r>
  </si>
  <si>
    <r>
      <t>k</t>
    </r>
    <r>
      <rPr>
        <rFont val="Arial"/>
        <sz val="10.0"/>
      </rPr>
      <t xml:space="preserve">  Alberta Environment (1989): Draft</t>
    </r>
  </si>
  <si>
    <r>
      <t>l</t>
    </r>
    <r>
      <rPr>
        <rFont val="Arial"/>
        <sz val="10.0"/>
      </rPr>
      <t xml:space="preserve">  Blench and Associates Ltd. (1964)</t>
    </r>
  </si>
  <si>
    <t>HBC = Hudson's Bay Co.</t>
  </si>
  <si>
    <t>NHC = Northwest Hydraulic Consultant Ltd.</t>
  </si>
  <si>
    <t>NARC = Northern Alberta Railways Co.</t>
  </si>
  <si>
    <t>DOT = Department of Transportation, Canada</t>
  </si>
  <si>
    <t>WSC = Water Survey of Canada</t>
  </si>
  <si>
    <t>ARC = Alberta Research Council</t>
  </si>
  <si>
    <t>AE = Alberta Environment</t>
  </si>
  <si>
    <t>RMWB = Regional Municipality of Wood Buffalo</t>
  </si>
  <si>
    <t>UA = University of Alberta</t>
  </si>
  <si>
    <r>
      <t>Note:</t>
    </r>
    <r>
      <rPr>
        <rFont val="Arial"/>
        <sz val="10.0"/>
      </rPr>
      <t xml:space="preserve"> Green cells represent years, which no ice jam occurred between the Golf Course and D/S of the </t>
    </r>
  </si>
  <si>
    <r>
      <t xml:space="preserve">         Clearwater River Confluence where it affects the Clearwater River water level. </t>
    </r>
    <r>
      <rPr>
        <rFont val="Arial"/>
        <i/>
        <sz val="10.0"/>
      </rPr>
      <t>Gauge malfunctioned</t>
    </r>
  </si>
  <si>
    <r>
      <t xml:space="preserve">         </t>
    </r>
    <r>
      <rPr>
        <rFont val="Arial"/>
        <sz val="10.0"/>
      </rPr>
      <t>was only documented for H</t>
    </r>
    <r>
      <rPr>
        <rFont val="Arial"/>
        <sz val="10.0"/>
        <vertAlign val="subscript"/>
      </rPr>
      <t>B</t>
    </r>
    <r>
      <rPr>
        <rFont val="Arial"/>
        <sz val="10.0"/>
      </rPr>
      <t>. When the source for H</t>
    </r>
    <r>
      <rPr>
        <rFont val="Arial"/>
        <sz val="10.0"/>
        <vertAlign val="subscript"/>
      </rPr>
      <t>B</t>
    </r>
    <r>
      <rPr>
        <rFont val="Arial"/>
        <sz val="10.0"/>
      </rPr>
      <t xml:space="preserve"> and the ice jam locations was different from </t>
    </r>
  </si>
  <si>
    <t xml:space="preserve">         the breakup date source, a comment was added.</t>
  </si>
  <si>
    <r>
      <t xml:space="preserve">ADDT </t>
    </r>
    <r>
      <rPr>
        <rFont val="Arial"/>
        <b/>
        <sz val="10.0"/>
      </rPr>
      <t>(°C)</t>
    </r>
  </si>
  <si>
    <r>
      <t>S 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</si>
  <si>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Ice Jams</t>
  </si>
  <si>
    <t>Unknown</t>
  </si>
  <si>
    <t>Non Ice Jams</t>
  </si>
  <si>
    <t>y = 23.49x + 771.58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</si>
  <si>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0.47</t>
    </r>
  </si>
  <si>
    <t>y = 17.65x + 959.12</t>
  </si>
  <si>
    <t>x</t>
  </si>
  <si>
    <t>y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</si>
  <si>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0.43</t>
    </r>
  </si>
  <si>
    <r>
      <t>T</t>
    </r>
    <r>
      <rPr>
        <rFont val="Arial"/>
        <b/>
        <sz val="10.0"/>
        <vertAlign val="subscript"/>
      </rPr>
      <t>10</t>
    </r>
    <r>
      <rPr>
        <rFont val="Arial"/>
        <b/>
        <sz val="10.0"/>
      </rPr>
      <t xml:space="preserve"> (°C)</t>
    </r>
  </si>
  <si>
    <r>
      <t>S</t>
    </r>
    <r>
      <rPr>
        <rFont val="Arial"/>
        <b/>
        <sz val="10.0"/>
        <vertAlign val="subscript"/>
      </rPr>
      <t>4</t>
    </r>
    <r>
      <rPr>
        <rFont val="Arial"/>
        <b/>
        <sz val="10.0"/>
      </rPr>
      <t xml:space="preserve"> 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</si>
  <si>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y = 0.88x + 566.63</t>
  </si>
  <si>
    <r>
      <t>R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 xml:space="preserve"> = 0.01</t>
    </r>
  </si>
  <si>
    <t>y = 1.29x + 527.22</t>
  </si>
  <si>
    <r>
      <t>R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 xml:space="preserve"> = 0.02</t>
    </r>
  </si>
  <si>
    <r>
      <t>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max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</si>
  <si>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G55 WSC</t>
    </r>
  </si>
  <si>
    <r>
      <t>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</si>
  <si>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max</t>
    </r>
  </si>
  <si>
    <r>
      <t>H</t>
    </r>
    <r>
      <rPr>
        <rFont val="Arial"/>
        <b/>
        <sz val="10.0"/>
        <vertAlign val="subscript"/>
      </rPr>
      <t>B, Clearwater</t>
    </r>
  </si>
  <si>
    <t>y = 2.82x - 430.13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</si>
  <si>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0.35</t>
    </r>
  </si>
  <si>
    <t>y = 1.48x - 114.17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</si>
  <si>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0.17</t>
    </r>
  </si>
  <si>
    <t>Average</t>
  </si>
  <si>
    <t>St Dev.</t>
  </si>
  <si>
    <r>
      <t>h</t>
    </r>
    <r>
      <rPr>
        <rFont val="Arial"/>
        <b/>
        <sz val="10.0"/>
        <vertAlign val="subscript"/>
      </rPr>
      <t>i</t>
    </r>
    <r>
      <rPr>
        <rFont val="Arial"/>
        <b/>
        <sz val="10.0"/>
      </rPr>
      <t xml:space="preserve"> (m)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</si>
  <si>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(m)</t>
    </r>
  </si>
  <si>
    <r>
      <t>h</t>
    </r>
    <r>
      <rPr>
        <rFont val="Arial"/>
        <b/>
        <sz val="10.0"/>
        <vertAlign val="subscript"/>
      </rPr>
      <t>i</t>
    </r>
  </si>
  <si>
    <r>
      <t>h</t>
    </r>
    <r>
      <rPr>
        <rFont val="Arial"/>
        <b/>
        <sz val="10.0"/>
        <vertAlign val="subscript"/>
      </rPr>
      <t>i</t>
    </r>
    <r>
      <rPr>
        <rFont val="Arial"/>
        <b/>
        <sz val="10.0"/>
      </rPr>
      <t xml:space="preserve"> (m)</t>
    </r>
  </si>
  <si>
    <r>
      <t>H</t>
    </r>
    <r>
      <rPr>
        <rFont val="Arial"/>
        <b/>
        <sz val="10.0"/>
        <vertAlign val="subscript"/>
      </rPr>
      <t>B, Clearwater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(m)</t>
    </r>
  </si>
  <si>
    <t>y = 1.1156x + 0.9227</t>
  </si>
  <si>
    <t>y = 4.39x + 1.40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</si>
  <si>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0.03</t>
    </r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</si>
  <si>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0.12</t>
    </r>
  </si>
  <si>
    <t>SWE for 1-Mar (mm)</t>
  </si>
  <si>
    <r>
      <t>H</t>
    </r>
    <r>
      <rPr>
        <rFont val="Arial"/>
        <b/>
        <sz val="10.0"/>
        <vertAlign val="subscript"/>
      </rPr>
      <t>Bo</t>
    </r>
    <r>
      <rPr>
        <rFont val="Arial"/>
        <b/>
        <sz val="10.0"/>
      </rPr>
      <t xml:space="preserve"> (m)</t>
    </r>
  </si>
  <si>
    <t>SWE for 1-Apr (mm)</t>
  </si>
  <si>
    <r>
      <t>H</t>
    </r>
    <r>
      <rPr>
        <rFont val="Arial"/>
        <b/>
        <sz val="10.0"/>
        <vertAlign val="subscript"/>
      </rPr>
      <t>Bo</t>
    </r>
    <r>
      <rPr>
        <rFont val="Arial"/>
        <b/>
        <sz val="10.0"/>
      </rPr>
      <t xml:space="preserve"> (m)</t>
    </r>
  </si>
  <si>
    <t>y = 0.01x + 238.39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</si>
  <si>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0.15</t>
    </r>
  </si>
  <si>
    <t>y = 0.004x + 238.57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</si>
  <si>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0.13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</si>
  <si>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(m)</t>
    </r>
  </si>
  <si>
    <t>y = 0.02x + 238.89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</si>
  <si>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0.13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</si>
  <si>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(m)</t>
    </r>
  </si>
  <si>
    <t>y = 0.007x + 240.1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</si>
  <si>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0.03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</si>
  <si>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(m)</t>
    </r>
  </si>
  <si>
    <t>y = 0.02x + 0.69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</si>
  <si>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0.09</t>
    </r>
  </si>
  <si>
    <t>y = 0.006x + 1.53</t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</si>
  <si>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(m)</t>
    </r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</si>
  <si>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0.03</t>
    </r>
  </si>
  <si>
    <r>
      <t>H</t>
    </r>
    <r>
      <rPr>
        <rFont val="Arial"/>
        <b/>
        <sz val="10.0"/>
        <vertAlign val="subscript"/>
      </rPr>
      <t>B, Clearwater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(m)</t>
    </r>
  </si>
  <si>
    <r>
      <t>H</t>
    </r>
    <r>
      <rPr>
        <rFont val="Arial"/>
        <b/>
        <sz val="10.0"/>
        <vertAlign val="subscript"/>
      </rPr>
      <t>B, Clearwater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(m)</t>
    </r>
  </si>
  <si>
    <t>y = 0.01x + 4.05</t>
  </si>
  <si>
    <t>y = 0.01x + 3.84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</si>
  <si>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0.08</t>
    </r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</si>
  <si>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0.04</t>
    </r>
  </si>
  <si>
    <r>
      <t>H</t>
    </r>
    <r>
      <rPr>
        <rFont val="Arial"/>
        <b/>
        <sz val="10.0"/>
        <vertAlign val="subscript"/>
      </rPr>
      <t>B, Clearwater</t>
    </r>
    <r>
      <rPr>
        <rFont val="Arial"/>
        <b/>
        <sz val="10.0"/>
      </rPr>
      <t xml:space="preserve"> (m)</t>
    </r>
  </si>
  <si>
    <r>
      <t>H</t>
    </r>
    <r>
      <rPr>
        <rFont val="Arial"/>
        <b/>
        <sz val="10.0"/>
        <vertAlign val="subscript"/>
      </rPr>
      <t>B, Clearwater</t>
    </r>
    <r>
      <rPr>
        <rFont val="Arial"/>
        <b/>
        <sz val="10.0"/>
      </rPr>
      <t xml:space="preserve"> (m)</t>
    </r>
  </si>
  <si>
    <t>y = 0.02x + 242.69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</si>
  <si>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0.14</t>
    </r>
  </si>
  <si>
    <t>y = 0.02x + 242.08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</si>
  <si>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0.10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</si>
  <si>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at WSC (m)</t>
    </r>
  </si>
  <si>
    <r>
      <t>H</t>
    </r>
    <r>
      <rPr>
        <rFont val="Arial"/>
        <b/>
        <sz val="10.0"/>
        <vertAlign val="subscript"/>
      </rPr>
      <t>B, Clearwater</t>
    </r>
    <r>
      <rPr>
        <rFont val="Arial"/>
        <b/>
        <sz val="10.0"/>
      </rPr>
      <t xml:space="preserve"> (m)</t>
    </r>
  </si>
  <si>
    <t>y = 0.77x + 59.23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</si>
  <si>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0.61</t>
    </r>
  </si>
  <si>
    <r>
      <t>H</t>
    </r>
    <r>
      <rPr>
        <rFont val="Arial"/>
        <b/>
        <sz val="10.0"/>
        <vertAlign val="subscript"/>
      </rPr>
      <t>Bo</t>
    </r>
    <r>
      <rPr>
        <rFont val="Arial"/>
        <b/>
        <sz val="10.0"/>
      </rPr>
      <t xml:space="preserve"> at WSC (m)</t>
    </r>
  </si>
  <si>
    <r>
      <t>H</t>
    </r>
    <r>
      <rPr>
        <rFont val="Arial"/>
        <b/>
        <sz val="10.0"/>
        <vertAlign val="subscript"/>
      </rPr>
      <t>B, Clearwater</t>
    </r>
    <r>
      <rPr>
        <rFont val="Arial"/>
        <b/>
        <sz val="10.0"/>
      </rPr>
      <t xml:space="preserve"> (m)</t>
    </r>
  </si>
  <si>
    <r>
      <t>H</t>
    </r>
    <r>
      <rPr>
        <rFont val="Arial"/>
        <b/>
        <sz val="10.0"/>
        <vertAlign val="subscript"/>
      </rPr>
      <t>Bo</t>
    </r>
  </si>
  <si>
    <r>
      <t>H</t>
    </r>
    <r>
      <rPr>
        <rFont val="Arial"/>
        <b/>
        <sz val="10.0"/>
        <vertAlign val="subscript"/>
      </rPr>
      <t>Bo</t>
    </r>
    <r>
      <rPr>
        <rFont val="Arial"/>
        <b/>
        <sz val="10.0"/>
      </rPr>
      <t xml:space="preserve"> at WSC (m)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</si>
  <si>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(m)</t>
    </r>
  </si>
  <si>
    <r>
      <t>H</t>
    </r>
    <r>
      <rPr>
        <rFont val="Arial"/>
        <b/>
        <sz val="10.0"/>
        <vertAlign val="subscript"/>
      </rPr>
      <t>Bo</t>
    </r>
  </si>
  <si>
    <t>y = 3.32x - 549.94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</si>
  <si>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0.52</t>
    </r>
  </si>
  <si>
    <t>y = 2.93x - 459.69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</si>
  <si>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0.41</t>
    </r>
  </si>
  <si>
    <t>After Shulyakovskii, 1963</t>
  </si>
  <si>
    <r>
      <t>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</si>
  <si>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>B</t>
    </r>
  </si>
  <si>
    <r>
      <t>H</t>
    </r>
    <r>
      <rPr>
        <rFont val="Arial"/>
        <b/>
        <sz val="10.0"/>
        <vertAlign val="subscript"/>
      </rPr>
      <t>Bo</t>
    </r>
  </si>
  <si>
    <r>
      <t>H</t>
    </r>
    <r>
      <rPr>
        <rFont val="Arial"/>
        <b/>
        <sz val="10.0"/>
        <vertAlign val="subscript"/>
      </rPr>
      <t xml:space="preserve">B </t>
    </r>
    <r>
      <rPr>
        <rFont val="Arial"/>
        <b/>
        <sz val="10.0"/>
      </rPr>
      <t>- H</t>
    </r>
    <r>
      <rPr>
        <rFont val="Arial"/>
        <b/>
        <sz val="10.0"/>
        <vertAlign val="subscript"/>
      </rPr>
      <t>F</t>
    </r>
  </si>
  <si>
    <t>∆H/∆t</t>
  </si>
  <si>
    <t>Water Equivalent Snow Depth for 1-Mar (mm)</t>
  </si>
  <si>
    <t>Water Equivalent Snow Depth for 1-Apr (mm)</t>
  </si>
  <si>
    <t>T10 + S4</t>
  </si>
  <si>
    <t>ADDT + S</t>
  </si>
  <si>
    <r>
      <t>max. temp. &gt; 0 (T</t>
    </r>
    <r>
      <rPr>
        <rFont val="Arial"/>
        <b/>
        <sz val="10.0"/>
        <vertAlign val="subscript"/>
      </rPr>
      <t>max</t>
    </r>
    <r>
      <rPr>
        <rFont val="Arial"/>
        <b/>
        <sz val="10.0"/>
      </rPr>
      <t>)</t>
    </r>
  </si>
  <si>
    <t>Antecedent Soil Moisture</t>
  </si>
  <si>
    <r>
      <t>H</t>
    </r>
    <r>
      <rPr>
        <rFont val="Arial"/>
        <b/>
        <sz val="10.0"/>
        <vertAlign val="subscript"/>
      </rPr>
      <t>Fo</t>
    </r>
    <r>
      <rPr>
        <rFont val="Arial"/>
        <b/>
        <sz val="10.0"/>
      </rPr>
      <t xml:space="preserve"> + 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</si>
  <si>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>Fo</t>
    </r>
    <r>
      <rPr>
        <rFont val="Arial"/>
        <b/>
        <sz val="10.0"/>
      </rPr>
      <t xml:space="preserve"> (m)</t>
    </r>
  </si>
  <si>
    <r>
      <t>h</t>
    </r>
    <r>
      <rPr>
        <rFont val="Arial"/>
        <b/>
        <sz val="10.0"/>
        <vertAlign val="subscript"/>
      </rPr>
      <t>i</t>
    </r>
    <r>
      <rPr>
        <rFont val="Arial"/>
        <b/>
        <sz val="10.0"/>
      </rPr>
      <t xml:space="preserve"> (m)</t>
    </r>
  </si>
  <si>
    <r>
      <t>H</t>
    </r>
    <r>
      <rPr>
        <rFont val="Arial"/>
        <b/>
        <sz val="10.0"/>
        <vertAlign val="subscript"/>
      </rPr>
      <t>B Clearwater</t>
    </r>
  </si>
  <si>
    <r>
      <t>H</t>
    </r>
    <r>
      <rPr>
        <rFont val="Arial"/>
        <b/>
        <sz val="10.0"/>
        <vertAlign val="subscript"/>
      </rPr>
      <t xml:space="preserve">B, Clearwater </t>
    </r>
    <r>
      <rPr>
        <rFont val="Arial"/>
        <b/>
        <sz val="10.0"/>
      </rPr>
      <t>- H</t>
    </r>
    <r>
      <rPr>
        <rFont val="Arial"/>
        <b/>
        <sz val="10.0"/>
        <vertAlign val="subscript"/>
      </rPr>
      <t>F</t>
    </r>
  </si>
  <si>
    <r>
      <t>T</t>
    </r>
    <r>
      <rPr>
        <rFont val="Arial"/>
        <b/>
        <sz val="10.0"/>
        <vertAlign val="subscript"/>
      </rPr>
      <t>10</t>
    </r>
  </si>
  <si>
    <r>
      <t>T</t>
    </r>
    <r>
      <rPr>
        <rFont val="Arial"/>
        <b/>
        <sz val="10.0"/>
        <vertAlign val="subscript"/>
      </rPr>
      <t>10</t>
    </r>
  </si>
  <si>
    <r>
      <t>S</t>
    </r>
    <r>
      <rPr>
        <rFont val="Arial"/>
        <b/>
        <sz val="10.0"/>
        <vertAlign val="subscript"/>
      </rPr>
      <t>4</t>
    </r>
  </si>
  <si>
    <r>
      <t>T</t>
    </r>
    <r>
      <rPr>
        <rFont val="Arial"/>
        <b/>
        <sz val="10.0"/>
        <vertAlign val="subscript"/>
      </rPr>
      <t>10</t>
    </r>
    <r>
      <rPr>
        <rFont val="Arial"/>
        <b/>
        <sz val="10.0"/>
      </rPr>
      <t xml:space="preserve"> + S</t>
    </r>
    <r>
      <rPr>
        <rFont val="Arial"/>
        <b/>
        <sz val="10.0"/>
        <vertAlign val="subscript"/>
      </rPr>
      <t>4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</si>
  <si>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</si>
  <si>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</si>
  <si>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# of days prior to breakup</t>
  </si>
  <si>
    <t>(mm)</t>
  </si>
  <si>
    <t>Elevation</t>
  </si>
  <si>
    <t>Freeze-up Stage (cm)</t>
  </si>
  <si>
    <t>01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</si>
  <si>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</si>
  <si>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</si>
  <si>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</si>
  <si>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</si>
  <si>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</si>
  <si>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</si>
  <si>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H</t>
    </r>
    <r>
      <rPr>
        <rFont val="Arial"/>
        <b/>
        <sz val="10.0"/>
        <vertAlign val="subscript"/>
      </rPr>
      <t>Fo</t>
    </r>
  </si>
  <si>
    <r>
      <t>H</t>
    </r>
    <r>
      <rPr>
        <rFont val="Arial"/>
        <b/>
        <sz val="10.0"/>
        <vertAlign val="subscript"/>
      </rPr>
      <t>F</t>
    </r>
  </si>
  <si>
    <r>
      <t xml:space="preserve">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Fo</t>
    </r>
  </si>
  <si>
    <t>00</t>
  </si>
  <si>
    <t>Ice Jam</t>
  </si>
  <si>
    <t>92</t>
  </si>
  <si>
    <t>79</t>
  </si>
  <si>
    <t>74</t>
  </si>
  <si>
    <t>82</t>
  </si>
  <si>
    <t xml:space="preserve"> Average SWE (mm)</t>
  </si>
  <si>
    <t>SWE (mm)</t>
  </si>
  <si>
    <t>Paddle River H.W. PI</t>
  </si>
  <si>
    <t>Twin Lakes Pillow</t>
  </si>
  <si>
    <t xml:space="preserve">Snow Pillow Average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</si>
</sst>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19">
    <font>
      <sz val="10.0"/>
      <color rgb="FF000000"/>
      <name val="Arial"/>
    </font>
    <font>
      <sz val="10.0"/>
      <color theme="1"/>
      <name val="Arial"/>
    </font>
    <font>
      <b/>
      <sz val="10.0"/>
      <color theme="1"/>
      <name val="Arial"/>
    </font>
    <font/>
    <font>
      <b/>
      <sz val="10.0"/>
      <color theme="1"/>
      <name val="Noto Sans Symbols"/>
    </font>
    <font>
      <b/>
      <sz val="12.0"/>
      <color theme="1"/>
      <name val="Times New Roman"/>
    </font>
    <font>
      <u/>
      <sz val="10.0"/>
      <color theme="1"/>
      <name val="Arial"/>
    </font>
    <font>
      <u/>
      <sz val="10.0"/>
      <color theme="1"/>
      <name val="Arial"/>
    </font>
    <font>
      <i/>
      <u/>
      <sz val="10.0"/>
      <color rgb="FF339966"/>
      <name val="Arial"/>
    </font>
    <font>
      <i/>
      <u/>
      <sz val="10.0"/>
      <color rgb="FF339966"/>
      <name val="Arial"/>
    </font>
    <font>
      <u/>
      <sz val="10.0"/>
      <color theme="1"/>
      <name val="Arial"/>
    </font>
    <font>
      <i/>
      <sz val="10.0"/>
      <color rgb="FF339966"/>
      <name val="Arial"/>
    </font>
    <font>
      <i/>
      <sz val="10.0"/>
      <color rgb="FFFF0000"/>
      <name val="Arial"/>
    </font>
    <font>
      <sz val="10.0"/>
      <color rgb="FFFF0000"/>
      <name val="Arial"/>
    </font>
    <font>
      <sz val="8.0"/>
      <color rgb="FFFF0000"/>
      <name val="Arial"/>
    </font>
    <font>
      <sz val="10.0"/>
      <color rgb="FFFF9900"/>
      <name val="Arial"/>
    </font>
    <font>
      <sz val="10.0"/>
      <color rgb="FFFF6600"/>
      <name val="Arial"/>
    </font>
    <font>
      <b/>
      <vertAlign val="subscript"/>
      <sz val="10.0"/>
      <color theme="1"/>
      <name val="Arial"/>
    </font>
    <font>
      <b/>
      <vertAlign val="subscript"/>
      <sz val="10.0"/>
      <color rgb="FFFF99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CFFCC"/>
        <bgColor rgb="FFCCFFCC"/>
      </patternFill>
    </fill>
  </fills>
  <borders count="96">
    <border/>
    <border>
      <left style="double">
        <color rgb="FF000000"/>
      </left>
      <right style="hair">
        <color rgb="FF000000"/>
      </right>
      <top style="double">
        <color rgb="FF000000"/>
      </top>
    </border>
    <border>
      <left style="hair">
        <color rgb="FF000000"/>
      </left>
      <top style="double">
        <color rgb="FF000000"/>
      </top>
    </border>
    <border>
      <top style="double">
        <color rgb="FF000000"/>
      </top>
    </border>
    <border>
      <right style="hair">
        <color rgb="FF000000"/>
      </right>
      <top style="double">
        <color rgb="FF000000"/>
      </top>
    </border>
    <border>
      <left style="hair">
        <color rgb="FF000000"/>
      </left>
      <top style="double">
        <color rgb="FF000000"/>
      </top>
      <bottom style="hair">
        <color rgb="FF000000"/>
      </bottom>
    </border>
    <border>
      <top style="double">
        <color rgb="FF000000"/>
      </top>
      <bottom style="hair">
        <color rgb="FF000000"/>
      </bottom>
    </border>
    <border>
      <right style="hair">
        <color rgb="FF000000"/>
      </right>
      <top style="double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double">
        <color rgb="FF000000"/>
      </top>
    </border>
    <border>
      <right style="double">
        <color rgb="FF000000"/>
      </right>
      <top style="double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right style="double">
        <color rgb="FF000000"/>
      </right>
      <top style="hair">
        <color rgb="FF000000"/>
      </top>
    </border>
    <border>
      <left style="double">
        <color rgb="FF000000"/>
      </left>
      <right style="hair">
        <color rgb="FF000000"/>
      </right>
      <bottom style="thin">
        <color rgb="FF000000"/>
      </bottom>
    </border>
    <border>
      <left style="hair">
        <color rgb="FF000000"/>
      </left>
      <right style="hair">
        <color rgb="FF000000"/>
      </right>
      <bottom style="thin">
        <color rgb="FF000000"/>
      </bottom>
    </border>
    <border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bottom style="hair">
        <color rgb="FF000000"/>
      </bottom>
    </border>
    <border>
      <left style="hair">
        <color rgb="FF000000"/>
      </left>
      <right style="double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</border>
    <border>
      <left style="hair">
        <color rgb="FF000000"/>
      </left>
      <top style="hair">
        <color rgb="FF000000"/>
      </top>
      <bottom style="double">
        <color rgb="FF000000"/>
      </bottom>
    </border>
    <border>
      <right style="hair">
        <color rgb="FF000000"/>
      </right>
      <top style="hair">
        <color rgb="FF000000"/>
      </top>
      <bottom style="double">
        <color rgb="FF000000"/>
      </bottom>
    </border>
    <border>
      <top style="hair">
        <color rgb="FF000000"/>
      </top>
      <bottom style="double">
        <color rgb="FF000000"/>
      </bottom>
    </border>
    <border>
      <left style="hair">
        <color rgb="FF000000"/>
      </left>
      <right style="double">
        <color rgb="FF000000"/>
      </right>
      <top style="hair">
        <color rgb="FF000000"/>
      </top>
      <bottom style="double">
        <color rgb="FF000000"/>
      </bottom>
    </border>
    <border>
      <left style="double">
        <color rgb="FF000000"/>
      </left>
      <right style="thin">
        <color rgb="FF000000"/>
      </right>
      <top style="double">
        <color rgb="FF000000"/>
      </top>
    </border>
    <border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  <top style="double">
        <color rgb="FF000000"/>
      </top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double">
        <color rgb="FF000000"/>
      </top>
    </border>
    <border>
      <left style="double">
        <color rgb="FF000000"/>
      </left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double">
        <color rgb="FF000000"/>
      </right>
    </border>
    <border>
      <left style="thin">
        <color rgb="FF000000"/>
      </left>
      <right style="double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bottom style="thin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double">
        <color rgb="FF000000"/>
      </right>
      <bottom style="hair">
        <color rgb="FF000000"/>
      </bottom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double">
        <color rgb="FF000000"/>
      </left>
      <right style="thin">
        <color rgb="FF000000"/>
      </right>
    </border>
    <border>
      <left style="thin">
        <color rgb="FF000000"/>
      </left>
    </border>
    <border>
      <right style="double">
        <color rgb="FF000000"/>
      </right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hair">
        <color rgb="FF000000"/>
      </right>
      <top style="hair">
        <color rgb="FF000000"/>
      </top>
    </border>
    <border>
      <left style="hair">
        <color rgb="FF000000"/>
      </left>
      <right style="double">
        <color rgb="FF000000"/>
      </right>
      <top style="hair">
        <color rgb="FF000000"/>
      </top>
    </border>
    <border>
      <left style="double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double">
        <color rgb="FF000000"/>
      </right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000000"/>
      </right>
      <top style="thin">
        <color rgb="FFC0C0C0"/>
      </top>
      <bottom style="thin">
        <color rgb="FFC0C0C0"/>
      </bottom>
    </border>
    <border>
      <left style="thin">
        <color rgb="FFC0C0C0"/>
      </left>
      <top style="thin">
        <color rgb="FFC0C0C0"/>
      </top>
      <bottom style="thin">
        <color rgb="FFC0C0C0"/>
      </bottom>
    </border>
    <border>
      <right style="medium">
        <color rgb="FF000000"/>
      </right>
    </border>
    <border>
      <right style="thin">
        <color rgb="FFC0C0C0"/>
      </right>
      <top style="thin">
        <color rgb="FFC0C0C0"/>
      </top>
    </border>
    <border>
      <left style="thin">
        <color rgb="FFC0C0C0"/>
      </left>
      <right style="thin">
        <color rgb="FF000000"/>
      </right>
      <top style="thin">
        <color rgb="FFC0C0C0"/>
      </top>
    </border>
    <border>
      <top style="thin">
        <color rgb="FFC0C0C0"/>
      </top>
      <bottom style="thin">
        <color rgb="FFC0C0C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2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left" shrinkToFit="0" vertical="bottom" wrapText="0"/>
    </xf>
    <xf borderId="1" fillId="0" fontId="2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3" fillId="0" fontId="3" numFmtId="0" xfId="0" applyBorder="1" applyFont="1"/>
    <xf borderId="4" fillId="0" fontId="3" numFmtId="0" xfId="0" applyBorder="1" applyFont="1"/>
    <xf borderId="5" fillId="0" fontId="2" numFmtId="0" xfId="0" applyAlignment="1" applyBorder="1" applyFont="1">
      <alignment horizontal="center" shrinkToFit="0" vertical="bottom" wrapText="0"/>
    </xf>
    <xf borderId="6" fillId="0" fontId="3" numFmtId="0" xfId="0" applyBorder="1" applyFont="1"/>
    <xf borderId="7" fillId="0" fontId="3" numFmtId="0" xfId="0" applyBorder="1" applyFont="1"/>
    <xf borderId="3" fillId="0" fontId="2" numFmtId="0" xfId="0" applyAlignment="1" applyBorder="1" applyFont="1">
      <alignment horizontal="center" shrinkToFit="0" vertical="bottom" wrapText="0"/>
    </xf>
    <xf borderId="8" fillId="0" fontId="2" numFmtId="0" xfId="0" applyAlignment="1" applyBorder="1" applyFont="1">
      <alignment horizontal="center" shrinkToFit="0" vertical="bottom" wrapText="0"/>
    </xf>
    <xf borderId="4" fillId="0" fontId="2" numFmtId="0" xfId="0" applyAlignment="1" applyBorder="1" applyFont="1">
      <alignment horizontal="left" shrinkToFit="0" vertical="bottom" wrapText="0"/>
    </xf>
    <xf borderId="9" fillId="0" fontId="3" numFmtId="0" xfId="0" applyBorder="1" applyFont="1"/>
    <xf borderId="0" fillId="0" fontId="2" numFmtId="0" xfId="0" applyAlignment="1" applyFont="1">
      <alignment horizontal="center" shrinkToFit="0" vertical="bottom" wrapText="0"/>
    </xf>
    <xf borderId="10" fillId="0" fontId="2" numFmtId="0" xfId="0" applyAlignment="1" applyBorder="1" applyFont="1">
      <alignment horizontal="center" shrinkToFit="0" vertical="bottom" wrapText="0"/>
    </xf>
    <xf borderId="11" fillId="0" fontId="2" numFmtId="0" xfId="0" applyAlignment="1" applyBorder="1" applyFont="1">
      <alignment horizontal="center" shrinkToFit="0" vertical="bottom" wrapText="0"/>
    </xf>
    <xf borderId="12" fillId="0" fontId="2" numFmtId="0" xfId="0" applyAlignment="1" applyBorder="1" applyFont="1">
      <alignment horizontal="center" shrinkToFit="0" vertical="bottom" wrapText="0"/>
    </xf>
    <xf borderId="12" fillId="0" fontId="2" numFmtId="0" xfId="0" applyAlignment="1" applyBorder="1" applyFont="1">
      <alignment horizontal="left" shrinkToFit="0" vertical="bottom" wrapText="0"/>
    </xf>
    <xf borderId="11" fillId="0" fontId="4" numFmtId="0" xfId="0" applyAlignment="1" applyBorder="1" applyFont="1">
      <alignment horizontal="center" shrinkToFit="0" vertical="bottom" wrapText="0"/>
    </xf>
    <xf borderId="11" fillId="0" fontId="4" numFmtId="0" xfId="0" applyAlignment="1" applyBorder="1" applyFont="1">
      <alignment horizontal="center" shrinkToFit="0" vertical="center" wrapText="0"/>
    </xf>
    <xf borderId="13" fillId="0" fontId="2" numFmtId="0" xfId="0" applyAlignment="1" applyBorder="1" applyFont="1">
      <alignment horizontal="center" shrinkToFit="0" vertical="bottom" wrapText="0"/>
    </xf>
    <xf borderId="14" fillId="0" fontId="3" numFmtId="0" xfId="0" applyBorder="1" applyFont="1"/>
    <xf borderId="15" fillId="0" fontId="2" numFmtId="0" xfId="0" applyAlignment="1" applyBorder="1" applyFont="1">
      <alignment horizontal="center" shrinkToFit="0" vertical="bottom" wrapText="0"/>
    </xf>
    <xf borderId="16" fillId="0" fontId="2" numFmtId="0" xfId="0" applyAlignment="1" applyBorder="1" applyFont="1">
      <alignment horizontal="center" shrinkToFit="0" vertical="bottom" wrapText="0"/>
    </xf>
    <xf borderId="17" fillId="0" fontId="2" numFmtId="0" xfId="0" applyAlignment="1" applyBorder="1" applyFont="1">
      <alignment horizontal="center" shrinkToFit="0" vertical="bottom" wrapText="0"/>
    </xf>
    <xf borderId="17" fillId="0" fontId="2" numFmtId="0" xfId="0" applyAlignment="1" applyBorder="1" applyFont="1">
      <alignment horizontal="left" shrinkToFit="0" vertical="bottom" wrapText="0"/>
    </xf>
    <xf borderId="17" fillId="0" fontId="3" numFmtId="0" xfId="0" applyBorder="1" applyFont="1"/>
    <xf borderId="18" fillId="0" fontId="5" numFmtId="0" xfId="0" applyAlignment="1" applyBorder="1" applyFont="1">
      <alignment horizontal="center" shrinkToFit="0" vertical="bottom" wrapText="0"/>
    </xf>
    <xf borderId="17" fillId="0" fontId="2" numFmtId="16" xfId="0" applyAlignment="1" applyBorder="1" applyFont="1" applyNumberFormat="1">
      <alignment horizontal="center" shrinkToFit="0" vertical="bottom" wrapText="0"/>
    </xf>
    <xf borderId="19" fillId="0" fontId="2" numFmtId="0" xfId="0" applyAlignment="1" applyBorder="1" applyFont="1">
      <alignment horizontal="center" shrinkToFit="0" vertical="bottom" wrapText="0"/>
    </xf>
    <xf borderId="20" fillId="0" fontId="1" numFmtId="0" xfId="0" applyAlignment="1" applyBorder="1" applyFont="1">
      <alignment horizontal="center" shrinkToFit="0" vertical="bottom" wrapText="0"/>
    </xf>
    <xf borderId="21" fillId="0" fontId="1" numFmtId="16" xfId="0" applyAlignment="1" applyBorder="1" applyFont="1" applyNumberFormat="1">
      <alignment horizontal="center" shrinkToFit="0" vertical="bottom" wrapText="0"/>
    </xf>
    <xf borderId="21" fillId="0" fontId="1" numFmtId="1" xfId="0" applyAlignment="1" applyBorder="1" applyFont="1" applyNumberFormat="1">
      <alignment horizontal="center" shrinkToFit="0" vertical="bottom" wrapText="0"/>
    </xf>
    <xf borderId="21" fillId="0" fontId="1" numFmtId="0" xfId="0" applyAlignment="1" applyBorder="1" applyFont="1">
      <alignment horizontal="center" shrinkToFit="0" vertical="bottom" wrapText="0"/>
    </xf>
    <xf borderId="21" fillId="0" fontId="1" numFmtId="164" xfId="0" applyAlignment="1" applyBorder="1" applyFont="1" applyNumberFormat="1">
      <alignment horizontal="center" shrinkToFit="0" vertical="bottom" wrapText="0"/>
    </xf>
    <xf borderId="0" fillId="0" fontId="1" numFmtId="164" xfId="0" applyAlignment="1" applyFont="1" applyNumberFormat="1">
      <alignment horizontal="center" shrinkToFit="0" vertical="bottom" wrapText="0"/>
    </xf>
    <xf borderId="21" fillId="0" fontId="1" numFmtId="0" xfId="0" applyAlignment="1" applyBorder="1" applyFont="1">
      <alignment horizontal="left" shrinkToFit="0" vertical="bottom" wrapText="0"/>
    </xf>
    <xf borderId="22" fillId="0" fontId="1" numFmtId="0" xfId="0" applyAlignment="1" applyBorder="1" applyFont="1">
      <alignment horizontal="center" shrinkToFit="0" vertical="bottom" wrapText="0"/>
    </xf>
    <xf borderId="23" fillId="0" fontId="1" numFmtId="0" xfId="0" applyAlignment="1" applyBorder="1" applyFont="1">
      <alignment horizontal="center" shrinkToFit="0" vertical="bottom" wrapText="0"/>
    </xf>
    <xf borderId="24" fillId="0" fontId="1" numFmtId="0" xfId="0" applyAlignment="1" applyBorder="1" applyFont="1">
      <alignment horizontal="center" shrinkToFit="0" vertical="bottom" wrapText="0"/>
    </xf>
    <xf borderId="25" fillId="0" fontId="1" numFmtId="16" xfId="0" applyAlignment="1" applyBorder="1" applyFont="1" applyNumberFormat="1">
      <alignment horizontal="center" shrinkToFit="0" vertical="bottom" wrapText="0"/>
    </xf>
    <xf borderId="25" fillId="0" fontId="1" numFmtId="1" xfId="0" applyAlignment="1" applyBorder="1" applyFont="1" applyNumberFormat="1">
      <alignment horizontal="center" shrinkToFit="0" vertical="bottom" wrapText="0"/>
    </xf>
    <xf borderId="25" fillId="0" fontId="1" numFmtId="0" xfId="0" applyAlignment="1" applyBorder="1" applyFont="1">
      <alignment horizontal="center" shrinkToFit="0" vertical="bottom" wrapText="0"/>
    </xf>
    <xf borderId="25" fillId="0" fontId="1" numFmtId="164" xfId="0" applyAlignment="1" applyBorder="1" applyFont="1" applyNumberFormat="1">
      <alignment horizontal="center" shrinkToFit="0" vertical="bottom" wrapText="0"/>
    </xf>
    <xf borderId="25" fillId="0" fontId="1" numFmtId="0" xfId="0" applyAlignment="1" applyBorder="1" applyFont="1">
      <alignment horizontal="left" shrinkToFit="0" vertical="bottom" wrapText="0"/>
    </xf>
    <xf borderId="26" fillId="0" fontId="1" numFmtId="0" xfId="0" applyAlignment="1" applyBorder="1" applyFont="1">
      <alignment horizontal="center" shrinkToFit="0" vertical="bottom" wrapText="0"/>
    </xf>
    <xf borderId="27" fillId="0" fontId="1" numFmtId="0" xfId="0" applyAlignment="1" applyBorder="1" applyFont="1">
      <alignment horizontal="center" shrinkToFit="0" vertical="bottom" wrapText="0"/>
    </xf>
    <xf borderId="25" fillId="0" fontId="6" numFmtId="0" xfId="0" applyAlignment="1" applyBorder="1" applyFont="1">
      <alignment horizontal="center" shrinkToFit="0" vertical="bottom" wrapText="0"/>
    </xf>
    <xf borderId="25" fillId="0" fontId="7" numFmtId="0" xfId="0" applyAlignment="1" applyBorder="1" applyFont="1">
      <alignment horizontal="left" shrinkToFit="0" vertical="bottom" wrapText="0"/>
    </xf>
    <xf borderId="25" fillId="0" fontId="8" numFmtId="0" xfId="0" applyAlignment="1" applyBorder="1" applyFont="1">
      <alignment horizontal="center" shrinkToFit="0" vertical="bottom" wrapText="0"/>
    </xf>
    <xf borderId="25" fillId="0" fontId="9" numFmtId="164" xfId="0" applyAlignment="1" applyBorder="1" applyFont="1" applyNumberFormat="1">
      <alignment horizontal="center" shrinkToFit="0" vertical="bottom" wrapText="0"/>
    </xf>
    <xf borderId="25" fillId="0" fontId="10" numFmtId="164" xfId="0" applyAlignment="1" applyBorder="1" applyFont="1" applyNumberFormat="1">
      <alignment horizontal="center" shrinkToFit="0" vertical="bottom" wrapText="0"/>
    </xf>
    <xf borderId="26" fillId="0" fontId="1" numFmtId="164" xfId="0" applyAlignment="1" applyBorder="1" applyFont="1" applyNumberFormat="1">
      <alignment horizontal="center" shrinkToFit="0" vertical="bottom" wrapText="0"/>
    </xf>
    <xf borderId="27" fillId="0" fontId="1" numFmtId="164" xfId="0" applyAlignment="1" applyBorder="1" applyFont="1" applyNumberFormat="1">
      <alignment horizontal="center" shrinkToFit="0" vertical="bottom" wrapText="0"/>
    </xf>
    <xf borderId="25" fillId="0" fontId="1" numFmtId="165" xfId="0" applyAlignment="1" applyBorder="1" applyFont="1" applyNumberFormat="1">
      <alignment horizontal="center" shrinkToFit="0" vertical="bottom" wrapText="0"/>
    </xf>
    <xf borderId="14" fillId="0" fontId="1" numFmtId="0" xfId="0" applyAlignment="1" applyBorder="1" applyFont="1">
      <alignment horizontal="center" shrinkToFit="0" vertical="bottom" wrapText="0"/>
    </xf>
    <xf borderId="25" fillId="0" fontId="11" numFmtId="164" xfId="0" applyAlignment="1" applyBorder="1" applyFont="1" applyNumberFormat="1">
      <alignment horizontal="center" shrinkToFit="0" vertical="bottom" wrapText="0"/>
    </xf>
    <xf borderId="25" fillId="2" fontId="1" numFmtId="0" xfId="0" applyAlignment="1" applyBorder="1" applyFill="1" applyFont="1">
      <alignment horizontal="center" shrinkToFit="0" vertical="bottom" wrapText="0"/>
    </xf>
    <xf borderId="25" fillId="0" fontId="11" numFmtId="0" xfId="0" applyAlignment="1" applyBorder="1" applyFont="1">
      <alignment horizontal="left" shrinkToFit="0" vertical="bottom" wrapText="0"/>
    </xf>
    <xf borderId="14" fillId="0" fontId="1" numFmtId="1" xfId="0" applyAlignment="1" applyBorder="1" applyFont="1" applyNumberFormat="1">
      <alignment horizontal="center" shrinkToFit="0" vertical="bottom" wrapText="0"/>
    </xf>
    <xf borderId="25" fillId="0" fontId="12" numFmtId="164" xfId="0" applyAlignment="1" applyBorder="1" applyFont="1" applyNumberFormat="1">
      <alignment horizontal="center" shrinkToFit="0" vertical="bottom" wrapText="0"/>
    </xf>
    <xf borderId="25" fillId="0" fontId="13" numFmtId="0" xfId="0" applyAlignment="1" applyBorder="1" applyFont="1">
      <alignment horizontal="left" shrinkToFit="0" vertical="bottom" wrapText="0"/>
    </xf>
    <xf borderId="25" fillId="0" fontId="13" numFmtId="0" xfId="0" applyAlignment="1" applyBorder="1" applyFont="1">
      <alignment horizontal="center" shrinkToFit="0" vertical="bottom" wrapText="0"/>
    </xf>
    <xf borderId="25" fillId="0" fontId="13" numFmtId="164" xfId="0" applyAlignment="1" applyBorder="1" applyFont="1" applyNumberFormat="1">
      <alignment horizontal="center" shrinkToFit="0" vertical="bottom" wrapText="0"/>
    </xf>
    <xf borderId="25" fillId="0" fontId="14" numFmtId="0" xfId="0" applyAlignment="1" applyBorder="1" applyFont="1">
      <alignment horizontal="center" shrinkToFit="0" vertical="bottom" wrapText="0"/>
    </xf>
    <xf borderId="25" fillId="0" fontId="1" numFmtId="2" xfId="0" applyAlignment="1" applyBorder="1" applyFont="1" applyNumberFormat="1">
      <alignment horizontal="center" shrinkToFit="0" vertical="bottom" wrapText="0"/>
    </xf>
    <xf borderId="25" fillId="2" fontId="13" numFmtId="0" xfId="0" applyAlignment="1" applyBorder="1" applyFont="1">
      <alignment horizontal="center" shrinkToFit="0" vertical="bottom" wrapText="0"/>
    </xf>
    <xf borderId="25" fillId="0" fontId="11" numFmtId="0" xfId="0" applyAlignment="1" applyBorder="1" applyFont="1">
      <alignment horizontal="center" shrinkToFit="0" vertical="bottom" wrapText="0"/>
    </xf>
    <xf borderId="25" fillId="0" fontId="15" numFmtId="164" xfId="0" applyAlignment="1" applyBorder="1" applyFont="1" applyNumberFormat="1">
      <alignment horizontal="center" shrinkToFit="0" vertical="bottom" wrapText="0"/>
    </xf>
    <xf borderId="25" fillId="0" fontId="15" numFmtId="0" xfId="0" applyAlignment="1" applyBorder="1" applyFont="1">
      <alignment horizontal="center" shrinkToFit="0" vertical="bottom" wrapText="0"/>
    </xf>
    <xf borderId="25" fillId="0" fontId="16" numFmtId="0" xfId="0" applyAlignment="1" applyBorder="1" applyFont="1">
      <alignment horizontal="left" shrinkToFit="0" vertical="bottom" wrapText="0"/>
    </xf>
    <xf borderId="25" fillId="0" fontId="16" numFmtId="0" xfId="0" applyAlignment="1" applyBorder="1" applyFont="1">
      <alignment horizontal="center" shrinkToFit="0" vertical="bottom" wrapText="0"/>
    </xf>
    <xf borderId="11" fillId="0" fontId="1" numFmtId="0" xfId="0" applyAlignment="1" applyBorder="1" applyFont="1">
      <alignment horizontal="center" shrinkToFit="0" vertical="bottom" wrapText="0"/>
    </xf>
    <xf borderId="28" fillId="0" fontId="1" numFmtId="0" xfId="0" applyAlignment="1" applyBorder="1" applyFont="1">
      <alignment horizontal="center" shrinkToFit="0" vertical="bottom" wrapText="0"/>
    </xf>
    <xf borderId="29" fillId="0" fontId="1" numFmtId="0" xfId="0" applyAlignment="1" applyBorder="1" applyFont="1">
      <alignment horizontal="center" shrinkToFit="0" vertical="bottom" wrapText="0"/>
    </xf>
    <xf borderId="29" fillId="0" fontId="1" numFmtId="0" xfId="0" applyAlignment="1" applyBorder="1" applyFont="1">
      <alignment horizontal="left" shrinkToFit="0" vertical="bottom" wrapText="0"/>
    </xf>
    <xf borderId="30" fillId="0" fontId="1" numFmtId="0" xfId="0" applyAlignment="1" applyBorder="1" applyFont="1">
      <alignment horizontal="center" shrinkToFit="0" vertical="bottom" wrapText="0"/>
    </xf>
    <xf borderId="31" fillId="0" fontId="1" numFmtId="0" xfId="0" applyAlignment="1" applyBorder="1" applyFont="1">
      <alignment horizontal="center" shrinkToFit="0" vertical="bottom" wrapText="0"/>
    </xf>
    <xf borderId="29" fillId="0" fontId="1" numFmtId="164" xfId="0" applyAlignment="1" applyBorder="1" applyFont="1" applyNumberFormat="1">
      <alignment horizontal="center" shrinkToFit="0" vertical="bottom" wrapText="0"/>
    </xf>
    <xf borderId="32" fillId="0" fontId="1" numFmtId="164" xfId="0" applyAlignment="1" applyBorder="1" applyFont="1" applyNumberFormat="1">
      <alignment horizontal="center" shrinkToFit="0" vertical="bottom" wrapText="0"/>
    </xf>
    <xf borderId="33" fillId="0" fontId="1" numFmtId="164" xfId="0" applyAlignment="1" applyBorder="1" applyFont="1" applyNumberFormat="1">
      <alignment horizontal="center" shrinkToFit="0" vertical="bottom" wrapText="0"/>
    </xf>
    <xf borderId="0" fillId="0" fontId="17" numFmtId="0" xfId="0" applyAlignment="1" applyFont="1">
      <alignment horizontal="left" shrinkToFit="0" vertical="bottom" wrapText="0"/>
    </xf>
    <xf borderId="0" fillId="0" fontId="18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34" fillId="0" fontId="2" numFmtId="0" xfId="0" applyAlignment="1" applyBorder="1" applyFont="1">
      <alignment horizontal="center" shrinkToFit="0" vertical="center" wrapText="0"/>
    </xf>
    <xf borderId="35" fillId="0" fontId="2" numFmtId="0" xfId="0" applyAlignment="1" applyBorder="1" applyFont="1">
      <alignment horizontal="center" shrinkToFit="0" vertical="center" wrapText="0"/>
    </xf>
    <xf borderId="35" fillId="0" fontId="3" numFmtId="0" xfId="0" applyBorder="1" applyFont="1"/>
    <xf borderId="36" fillId="0" fontId="3" numFmtId="0" xfId="0" applyBorder="1" applyFont="1"/>
    <xf borderId="37" fillId="0" fontId="3" numFmtId="0" xfId="0" applyBorder="1" applyFont="1"/>
    <xf borderId="0" fillId="0" fontId="1" numFmtId="0" xfId="0" applyAlignment="1" applyFont="1">
      <alignment shrinkToFit="0" vertical="center" wrapText="0"/>
    </xf>
    <xf borderId="38" fillId="0" fontId="3" numFmtId="0" xfId="0" applyBorder="1" applyFont="1"/>
    <xf borderId="39" fillId="0" fontId="2" numFmtId="0" xfId="0" applyAlignment="1" applyBorder="1" applyFont="1">
      <alignment horizontal="center" shrinkToFit="0" vertical="bottom" wrapText="0"/>
    </xf>
    <xf borderId="40" fillId="0" fontId="2" numFmtId="0" xfId="0" applyAlignment="1" applyBorder="1" applyFont="1">
      <alignment horizontal="center" shrinkToFit="0" vertical="center" wrapText="0"/>
    </xf>
    <xf borderId="40" fillId="0" fontId="2" numFmtId="0" xfId="0" applyAlignment="1" applyBorder="1" applyFont="1">
      <alignment horizontal="center" shrinkToFit="0" vertical="bottom" wrapText="0"/>
    </xf>
    <xf borderId="41" fillId="0" fontId="2" numFmtId="0" xfId="0" applyAlignment="1" applyBorder="1" applyFont="1">
      <alignment horizontal="center" shrinkToFit="0" vertical="bottom" wrapText="0"/>
    </xf>
    <xf borderId="42" fillId="0" fontId="1" numFmtId="0" xfId="0" applyAlignment="1" applyBorder="1" applyFont="1">
      <alignment horizontal="center" shrinkToFit="0" vertical="bottom" wrapText="0"/>
    </xf>
    <xf borderId="43" fillId="0" fontId="1" numFmtId="0" xfId="0" applyAlignment="1" applyBorder="1" applyFont="1">
      <alignment horizontal="center" shrinkToFit="0" vertical="bottom" wrapText="0"/>
    </xf>
    <xf borderId="43" fillId="0" fontId="1" numFmtId="0" xfId="0" applyAlignment="1" applyBorder="1" applyFont="1">
      <alignment shrinkToFit="0" vertical="bottom" wrapText="0"/>
    </xf>
    <xf borderId="43" fillId="0" fontId="1" numFmtId="164" xfId="0" applyAlignment="1" applyBorder="1" applyFont="1" applyNumberFormat="1">
      <alignment horizontal="center" shrinkToFit="0" vertical="bottom" wrapText="0"/>
    </xf>
    <xf borderId="25" fillId="0" fontId="1" numFmtId="0" xfId="0" applyAlignment="1" applyBorder="1" applyFont="1">
      <alignment shrinkToFit="0" vertical="bottom" wrapText="0"/>
    </xf>
    <xf borderId="27" fillId="0" fontId="1" numFmtId="0" xfId="0" applyAlignment="1" applyBorder="1" applyFont="1">
      <alignment shrinkToFit="0" vertical="bottom" wrapText="0"/>
    </xf>
    <xf borderId="29" fillId="0" fontId="1" numFmtId="0" xfId="0" applyAlignment="1" applyBorder="1" applyFont="1">
      <alignment shrinkToFit="0" vertical="bottom" wrapText="0"/>
    </xf>
    <xf borderId="33" fillId="0" fontId="1" numFmtId="0" xfId="0" applyAlignment="1" applyBorder="1" applyFont="1">
      <alignment horizontal="center" shrinkToFit="0" vertical="bottom" wrapText="0"/>
    </xf>
    <xf borderId="44" fillId="0" fontId="2" numFmtId="0" xfId="0" applyAlignment="1" applyBorder="1" applyFont="1">
      <alignment horizontal="center" shrinkToFit="0" vertical="center" wrapText="0"/>
    </xf>
    <xf borderId="45" fillId="0" fontId="2" numFmtId="0" xfId="0" applyAlignment="1" applyBorder="1" applyFont="1">
      <alignment horizontal="center" shrinkToFit="0" vertical="bottom" wrapText="0"/>
    </xf>
    <xf borderId="46" fillId="0" fontId="2" numFmtId="0" xfId="0" applyAlignment="1" applyBorder="1" applyFont="1">
      <alignment horizontal="center" shrinkToFit="0" vertical="bottom" wrapText="0"/>
    </xf>
    <xf borderId="47" fillId="0" fontId="3" numFmtId="0" xfId="0" applyBorder="1" applyFont="1"/>
    <xf borderId="48" fillId="0" fontId="2" numFmtId="0" xfId="0" applyAlignment="1" applyBorder="1" applyFont="1">
      <alignment horizontal="center" shrinkToFit="0" vertical="center" wrapText="0"/>
    </xf>
    <xf borderId="48" fillId="0" fontId="2" numFmtId="0" xfId="0" applyAlignment="1" applyBorder="1" applyFont="1">
      <alignment horizontal="center" shrinkToFit="0" vertical="bottom" wrapText="0"/>
    </xf>
    <xf borderId="49" fillId="0" fontId="2" numFmtId="0" xfId="0" applyAlignment="1" applyBorder="1" applyFont="1">
      <alignment horizontal="center" shrinkToFit="0" vertical="bottom" wrapText="0"/>
    </xf>
    <xf borderId="50" fillId="0" fontId="2" numFmtId="0" xfId="0" applyAlignment="1" applyBorder="1" applyFont="1">
      <alignment horizontal="center" shrinkToFit="0" vertical="bottom" wrapText="0"/>
    </xf>
    <xf borderId="23" fillId="0" fontId="1" numFmtId="0" xfId="0" applyAlignment="1" applyBorder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1" numFmtId="2" xfId="0" applyAlignment="1" applyFont="1" applyNumberFormat="1">
      <alignment horizontal="center" shrinkToFit="0" vertical="bottom" wrapText="0"/>
    </xf>
    <xf borderId="45" fillId="0" fontId="2" numFmtId="0" xfId="0" applyAlignment="1" applyBorder="1" applyFont="1">
      <alignment horizontal="center" shrinkToFit="0" vertical="center" wrapText="0"/>
    </xf>
    <xf borderId="51" fillId="0" fontId="2" numFmtId="0" xfId="0" applyAlignment="1" applyBorder="1" applyFont="1">
      <alignment horizontal="center" shrinkToFit="0" vertical="bottom" wrapText="0"/>
    </xf>
    <xf borderId="52" fillId="0" fontId="2" numFmtId="0" xfId="0" applyAlignment="1" applyBorder="1" applyFont="1">
      <alignment horizontal="center" shrinkToFit="0" vertical="bottom" wrapText="0"/>
    </xf>
    <xf borderId="53" fillId="0" fontId="1" numFmtId="164" xfId="0" applyAlignment="1" applyBorder="1" applyFont="1" applyNumberFormat="1">
      <alignment horizontal="center" shrinkToFit="0" vertical="bottom" wrapText="0"/>
    </xf>
    <xf borderId="54" fillId="0" fontId="1" numFmtId="0" xfId="0" applyAlignment="1" applyBorder="1" applyFont="1">
      <alignment horizontal="center" shrinkToFit="0" vertical="bottom" wrapText="0"/>
    </xf>
    <xf borderId="23" fillId="0" fontId="1" numFmtId="164" xfId="0" applyAlignment="1" applyBorder="1" applyFont="1" applyNumberFormat="1">
      <alignment horizontal="center" shrinkToFit="0" vertical="bottom" wrapText="0"/>
    </xf>
    <xf borderId="13" fillId="0" fontId="1" numFmtId="164" xfId="0" applyAlignment="1" applyBorder="1" applyFont="1" applyNumberFormat="1">
      <alignment horizontal="center" shrinkToFit="0" vertical="bottom" wrapText="0"/>
    </xf>
    <xf borderId="30" fillId="0" fontId="1" numFmtId="164" xfId="0" applyAlignment="1" applyBorder="1" applyFont="1" applyNumberFormat="1">
      <alignment horizontal="center" shrinkToFit="0" vertical="bottom" wrapText="0"/>
    </xf>
    <xf borderId="0" fillId="0" fontId="13" numFmtId="0" xfId="0" applyAlignment="1" applyFont="1">
      <alignment shrinkToFit="0" vertical="bottom" wrapText="0"/>
    </xf>
    <xf borderId="54" fillId="0" fontId="1" numFmtId="164" xfId="0" applyAlignment="1" applyBorder="1" applyFont="1" applyNumberFormat="1">
      <alignment horizontal="center" shrinkToFit="0" vertical="bottom" wrapText="0"/>
    </xf>
    <xf borderId="11" fillId="0" fontId="1" numFmtId="1" xfId="0" applyAlignment="1" applyBorder="1" applyFont="1" applyNumberFormat="1">
      <alignment horizontal="center" shrinkToFit="0" vertical="bottom" wrapText="0"/>
    </xf>
    <xf borderId="29" fillId="0" fontId="1" numFmtId="1" xfId="0" applyAlignment="1" applyBorder="1" applyFont="1" applyNumberFormat="1">
      <alignment horizontal="center" shrinkToFit="0" vertical="bottom" wrapText="0"/>
    </xf>
    <xf borderId="30" fillId="0" fontId="1" numFmtId="0" xfId="0" applyAlignment="1" applyBorder="1" applyFont="1">
      <alignment shrinkToFit="0" vertical="bottom" wrapText="0"/>
    </xf>
    <xf borderId="43" fillId="0" fontId="2" numFmtId="0" xfId="0" applyAlignment="1" applyBorder="1" applyFont="1">
      <alignment horizontal="center" shrinkToFit="0" vertical="center" wrapText="0"/>
    </xf>
    <xf borderId="23" fillId="0" fontId="2" numFmtId="0" xfId="0" applyAlignment="1" applyBorder="1" applyFont="1">
      <alignment horizontal="center" shrinkToFit="0" vertical="bottom" wrapText="0"/>
    </xf>
    <xf borderId="53" fillId="0" fontId="2" numFmtId="0" xfId="0" applyAlignment="1" applyBorder="1" applyFont="1">
      <alignment horizontal="center" shrinkToFit="0" vertical="bottom" wrapText="0"/>
    </xf>
    <xf borderId="53" fillId="0" fontId="1" numFmtId="0" xfId="0" applyAlignment="1" applyBorder="1" applyFont="1">
      <alignment horizontal="center" shrinkToFit="0" vertical="bottom" wrapText="0"/>
    </xf>
    <xf borderId="13" fillId="0" fontId="1" numFmtId="0" xfId="0" applyAlignment="1" applyBorder="1" applyFont="1">
      <alignment shrinkToFit="0" vertical="bottom" wrapText="0"/>
    </xf>
    <xf borderId="13" fillId="0" fontId="1" numFmtId="0" xfId="0" applyAlignment="1" applyBorder="1" applyFont="1">
      <alignment horizontal="center" shrinkToFit="0" vertical="bottom" wrapText="0"/>
    </xf>
    <xf borderId="0" fillId="0" fontId="1" numFmtId="0" xfId="0" applyAlignment="1" applyFont="1">
      <alignment shrinkToFit="0" vertical="bottom" wrapText="0"/>
    </xf>
    <xf borderId="55" fillId="0" fontId="2" numFmtId="0" xfId="0" applyAlignment="1" applyBorder="1" applyFont="1">
      <alignment horizontal="center" shrinkToFit="0" vertical="center" wrapText="0"/>
    </xf>
    <xf borderId="56" fillId="0" fontId="3" numFmtId="0" xfId="0" applyBorder="1" applyFont="1"/>
    <xf borderId="55" fillId="0" fontId="2" numFmtId="0" xfId="0" applyAlignment="1" applyBorder="1" applyFont="1">
      <alignment horizontal="center" shrinkToFit="0" vertical="bottom" wrapText="0"/>
    </xf>
    <xf borderId="57" fillId="0" fontId="2" numFmtId="0" xfId="0" applyAlignment="1" applyBorder="1" applyFont="1">
      <alignment horizontal="center" shrinkToFit="0" vertical="bottom" wrapText="0"/>
    </xf>
    <xf borderId="58" fillId="0" fontId="2" numFmtId="0" xfId="0" applyAlignment="1" applyBorder="1" applyFont="1">
      <alignment horizontal="center" shrinkToFit="0" vertical="bottom" wrapText="0"/>
    </xf>
    <xf borderId="56" fillId="0" fontId="2" numFmtId="0" xfId="0" applyAlignment="1" applyBorder="1" applyFont="1">
      <alignment horizontal="center" shrinkToFit="0" vertical="bottom" wrapText="0"/>
    </xf>
    <xf borderId="59" fillId="0" fontId="3" numFmtId="0" xfId="0" applyBorder="1" applyFont="1"/>
    <xf borderId="60" fillId="0" fontId="2" numFmtId="0" xfId="0" applyAlignment="1" applyBorder="1" applyFont="1">
      <alignment horizontal="center" shrinkToFit="0" vertical="bottom" wrapText="0"/>
    </xf>
    <xf borderId="61" fillId="0" fontId="3" numFmtId="0" xfId="0" applyBorder="1" applyFont="1"/>
    <xf borderId="0" fillId="0" fontId="1" numFmtId="164" xfId="0" applyAlignment="1" applyFont="1" applyNumberFormat="1">
      <alignment shrinkToFit="0" vertical="bottom" wrapText="0"/>
    </xf>
    <xf borderId="44" fillId="0" fontId="2" numFmtId="0" xfId="0" applyAlignment="1" applyBorder="1" applyFont="1">
      <alignment horizontal="center" shrinkToFit="0" vertical="bottom" wrapText="0"/>
    </xf>
    <xf borderId="62" fillId="0" fontId="1" numFmtId="0" xfId="0" applyAlignment="1" applyBorder="1" applyFont="1">
      <alignment horizontal="center" shrinkToFit="0" vertical="bottom" wrapText="0"/>
    </xf>
    <xf borderId="63" fillId="0" fontId="1" numFmtId="0" xfId="0" applyAlignment="1" applyBorder="1" applyFont="1">
      <alignment horizontal="center" shrinkToFit="0" vertical="bottom" wrapText="0"/>
    </xf>
    <xf borderId="43" fillId="0" fontId="1" numFmtId="165" xfId="0" applyAlignment="1" applyBorder="1" applyFont="1" applyNumberFormat="1">
      <alignment horizontal="center" shrinkToFit="0" vertical="bottom" wrapText="0"/>
    </xf>
    <xf borderId="42" fillId="0" fontId="1" numFmtId="49" xfId="0" applyAlignment="1" applyBorder="1" applyFont="1" applyNumberFormat="1">
      <alignment horizontal="center" shrinkToFit="0" vertical="bottom" wrapText="0"/>
    </xf>
    <xf borderId="43" fillId="0" fontId="1" numFmtId="1" xfId="0" applyAlignment="1" applyBorder="1" applyFont="1" applyNumberFormat="1">
      <alignment horizontal="center" shrinkToFit="0" vertical="bottom" wrapText="0"/>
    </xf>
    <xf borderId="24" fillId="0" fontId="1" numFmtId="49" xfId="0" applyAlignment="1" applyBorder="1" applyFont="1" applyNumberFormat="1">
      <alignment horizontal="center" shrinkToFit="0" vertical="bottom" wrapText="0"/>
    </xf>
    <xf borderId="64" fillId="0" fontId="5" numFmtId="0" xfId="0" applyAlignment="1" applyBorder="1" applyFont="1">
      <alignment horizontal="center" shrinkToFit="0" vertical="bottom" wrapText="0"/>
    </xf>
    <xf borderId="65" fillId="0" fontId="2" numFmtId="0" xfId="0" applyAlignment="1" applyBorder="1" applyFont="1">
      <alignment horizontal="center" shrinkToFit="0" vertical="bottom" wrapText="0"/>
    </xf>
    <xf borderId="65" fillId="0" fontId="5" numFmtId="0" xfId="0" applyAlignment="1" applyBorder="1" applyFont="1">
      <alignment horizontal="center" shrinkToFit="0" vertical="bottom" wrapText="0"/>
    </xf>
    <xf borderId="18" fillId="0" fontId="2" numFmtId="0" xfId="0" applyAlignment="1" applyBorder="1" applyFont="1">
      <alignment horizontal="center" shrinkToFit="0" vertical="bottom" wrapText="0"/>
    </xf>
    <xf borderId="43" fillId="0" fontId="1" numFmtId="2" xfId="0" applyAlignment="1" applyBorder="1" applyFont="1" applyNumberFormat="1">
      <alignment horizontal="center" shrinkToFit="0" vertical="bottom" wrapText="0"/>
    </xf>
    <xf borderId="66" fillId="0" fontId="2" numFmtId="0" xfId="0" applyAlignment="1" applyBorder="1" applyFont="1">
      <alignment horizontal="center" shrinkToFit="0" vertical="bottom" wrapText="0"/>
    </xf>
    <xf borderId="62" fillId="0" fontId="1" numFmtId="164" xfId="0" applyAlignment="1" applyBorder="1" applyFont="1" applyNumberFormat="1">
      <alignment horizontal="center" shrinkToFit="0" vertical="bottom" wrapText="0"/>
    </xf>
    <xf borderId="0" fillId="0" fontId="1" numFmtId="49" xfId="0" applyAlignment="1" applyFont="1" applyNumberFormat="1">
      <alignment horizontal="center" shrinkToFit="0" vertical="bottom" wrapText="0"/>
    </xf>
    <xf borderId="42" fillId="0" fontId="1" numFmtId="1" xfId="0" applyAlignment="1" applyBorder="1" applyFont="1" applyNumberFormat="1">
      <alignment horizontal="center" shrinkToFit="0" vertical="bottom" wrapText="0"/>
    </xf>
    <xf borderId="0" fillId="0" fontId="1" numFmtId="1" xfId="0" applyAlignment="1" applyFont="1" applyNumberFormat="1">
      <alignment horizontal="center" shrinkToFit="0" vertical="bottom" wrapText="0"/>
    </xf>
    <xf borderId="10" fillId="0" fontId="1" numFmtId="49" xfId="0" applyAlignment="1" applyBorder="1" applyFont="1" applyNumberFormat="1">
      <alignment horizontal="center" shrinkToFit="0" vertical="bottom" wrapText="0"/>
    </xf>
    <xf borderId="14" fillId="0" fontId="1" numFmtId="164" xfId="0" applyAlignment="1" applyBorder="1" applyFont="1" applyNumberFormat="1">
      <alignment horizontal="center" shrinkToFit="0" vertical="bottom" wrapText="0"/>
    </xf>
    <xf borderId="67" fillId="0" fontId="1" numFmtId="1" xfId="0" applyAlignment="1" applyBorder="1" applyFont="1" applyNumberFormat="1">
      <alignment horizontal="center" shrinkToFit="0" vertical="bottom" wrapText="0"/>
    </xf>
    <xf borderId="68" fillId="0" fontId="1" numFmtId="0" xfId="0" applyAlignment="1" applyBorder="1" applyFont="1">
      <alignment shrinkToFit="0" vertical="bottom" wrapText="0"/>
    </xf>
    <xf borderId="24" fillId="0" fontId="1" numFmtId="1" xfId="0" applyAlignment="1" applyBorder="1" applyFont="1" applyNumberFormat="1">
      <alignment horizontal="center" shrinkToFit="0" vertical="bottom" wrapText="0"/>
    </xf>
    <xf borderId="27" fillId="0" fontId="1" numFmtId="165" xfId="0" applyAlignment="1" applyBorder="1" applyFont="1" applyNumberFormat="1">
      <alignment horizontal="center" shrinkToFit="0" vertical="bottom" wrapText="0"/>
    </xf>
    <xf borderId="0" fillId="0" fontId="1" numFmtId="49" xfId="0" applyAlignment="1" applyFont="1" applyNumberFormat="1">
      <alignment horizontal="right" shrinkToFit="0" vertical="bottom" wrapText="0"/>
    </xf>
    <xf borderId="27" fillId="0" fontId="1" numFmtId="1" xfId="0" applyAlignment="1" applyBorder="1" applyFont="1" applyNumberFormat="1">
      <alignment horizontal="center" shrinkToFit="0" vertical="bottom" wrapText="0"/>
    </xf>
    <xf borderId="27" fillId="0" fontId="1" numFmtId="2" xfId="0" applyAlignment="1" applyBorder="1" applyFont="1" applyNumberFormat="1">
      <alignment horizontal="center" shrinkToFit="0" vertical="bottom" wrapText="0"/>
    </xf>
    <xf borderId="25" fillId="0" fontId="1" numFmtId="165" xfId="0" applyAlignment="1" applyBorder="1" applyFont="1" applyNumberFormat="1">
      <alignment horizontal="center" shrinkToFit="0" vertical="center" wrapText="0"/>
    </xf>
    <xf borderId="11" fillId="0" fontId="1" numFmtId="165" xfId="0" applyAlignment="1" applyBorder="1" applyFont="1" applyNumberFormat="1">
      <alignment horizontal="center" shrinkToFit="0" vertical="bottom" wrapText="0"/>
    </xf>
    <xf borderId="3" fillId="0" fontId="1" numFmtId="0" xfId="0" applyAlignment="1" applyBorder="1" applyFont="1">
      <alignment shrinkToFit="0" vertical="center" wrapText="0"/>
    </xf>
    <xf borderId="25" fillId="0" fontId="1" numFmtId="49" xfId="0" applyAlignment="1" applyBorder="1" applyFont="1" applyNumberFormat="1">
      <alignment horizontal="center" shrinkToFit="0" vertical="bottom" wrapText="0"/>
    </xf>
    <xf borderId="69" fillId="0" fontId="1" numFmtId="0" xfId="0" applyAlignment="1" applyBorder="1" applyFont="1">
      <alignment horizontal="center" shrinkToFit="0" vertical="bottom" wrapText="0"/>
    </xf>
    <xf borderId="33" fillId="0" fontId="1" numFmtId="165" xfId="0" applyAlignment="1" applyBorder="1" applyFont="1" applyNumberFormat="1">
      <alignment horizontal="center" shrinkToFit="0" vertical="bottom" wrapText="0"/>
    </xf>
    <xf borderId="33" fillId="0" fontId="1" numFmtId="1" xfId="0" applyAlignment="1" applyBorder="1" applyFont="1" applyNumberFormat="1">
      <alignment horizontal="center" shrinkToFit="0" vertical="bottom" wrapText="0"/>
    </xf>
    <xf borderId="3" fillId="0" fontId="1" numFmtId="0" xfId="0" applyAlignment="1" applyBorder="1" applyFont="1">
      <alignment shrinkToFit="0" vertical="bottom" wrapText="0"/>
    </xf>
    <xf borderId="33" fillId="0" fontId="1" numFmtId="0" xfId="0" applyAlignment="1" applyBorder="1" applyFont="1">
      <alignment shrinkToFit="0" vertical="bottom" wrapText="0"/>
    </xf>
    <xf borderId="0" fillId="0" fontId="1" numFmtId="165" xfId="0" applyAlignment="1" applyFont="1" applyNumberFormat="1">
      <alignment horizontal="center" shrinkToFit="0" vertical="bottom" wrapText="0"/>
    </xf>
    <xf borderId="0" fillId="0" fontId="1" numFmtId="0" xfId="0" applyAlignment="1" applyFont="1">
      <alignment horizontal="center" shrinkToFit="0" vertical="center" wrapText="0"/>
    </xf>
    <xf borderId="11" fillId="0" fontId="1" numFmtId="164" xfId="0" applyAlignment="1" applyBorder="1" applyFont="1" applyNumberFormat="1">
      <alignment horizontal="center" shrinkToFit="0" vertical="bottom" wrapText="0"/>
    </xf>
    <xf borderId="70" fillId="0" fontId="1" numFmtId="164" xfId="0" applyAlignment="1" applyBorder="1" applyFont="1" applyNumberFormat="1">
      <alignment horizontal="center"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3" fillId="0" fontId="1" numFmtId="164" xfId="0" applyAlignment="1" applyBorder="1" applyFont="1" applyNumberFormat="1">
      <alignment horizontal="center" shrinkToFit="0" vertical="bottom" wrapText="0"/>
    </xf>
    <xf borderId="29" fillId="0" fontId="1" numFmtId="2" xfId="0" applyAlignment="1" applyBorder="1" applyFont="1" applyNumberFormat="1">
      <alignment horizontal="center" shrinkToFit="0" vertical="bottom" wrapText="0"/>
    </xf>
    <xf borderId="24" fillId="0" fontId="1" numFmtId="0" xfId="0" applyAlignment="1" applyBorder="1" applyFont="1">
      <alignment shrinkToFit="0" vertical="bottom" wrapText="0"/>
    </xf>
    <xf borderId="28" fillId="0" fontId="1" numFmtId="0" xfId="0" applyAlignment="1" applyBorder="1" applyFont="1">
      <alignment shrinkToFit="0" vertical="bottom" wrapText="0"/>
    </xf>
    <xf borderId="71" fillId="0" fontId="2" numFmtId="0" xfId="0" applyAlignment="1" applyBorder="1" applyFont="1">
      <alignment horizontal="center" shrinkToFit="0" vertical="center" wrapText="0"/>
    </xf>
    <xf borderId="72" fillId="0" fontId="2" numFmtId="0" xfId="0" applyAlignment="1" applyBorder="1" applyFont="1">
      <alignment horizontal="center" shrinkToFit="0" vertical="center" wrapText="0"/>
    </xf>
    <xf borderId="73" fillId="0" fontId="3" numFmtId="0" xfId="0" applyBorder="1" applyFont="1"/>
    <xf borderId="74" fillId="0" fontId="2" numFmtId="0" xfId="0" applyAlignment="1" applyBorder="1" applyFont="1">
      <alignment horizontal="center" shrinkToFit="0" vertical="bottom" wrapText="0"/>
    </xf>
    <xf borderId="74" fillId="0" fontId="3" numFmtId="0" xfId="0" applyBorder="1" applyFont="1"/>
    <xf borderId="75" fillId="0" fontId="2" numFmtId="0" xfId="0" applyAlignment="1" applyBorder="1" applyFont="1">
      <alignment horizontal="center" shrinkToFit="0" vertical="bottom" wrapText="0"/>
    </xf>
    <xf borderId="76" fillId="0" fontId="3" numFmtId="0" xfId="0" applyBorder="1" applyFont="1"/>
    <xf borderId="77" fillId="0" fontId="1" numFmtId="0" xfId="0" applyAlignment="1" applyBorder="1" applyFont="1">
      <alignment shrinkToFit="0" vertical="bottom" wrapText="0"/>
    </xf>
    <xf borderId="77" fillId="0" fontId="3" numFmtId="0" xfId="0" applyBorder="1" applyFont="1"/>
    <xf borderId="64" fillId="0" fontId="3" numFmtId="0" xfId="0" applyBorder="1" applyFont="1"/>
    <xf borderId="78" fillId="0" fontId="3" numFmtId="0" xfId="0" applyBorder="1" applyFont="1"/>
    <xf borderId="18" fillId="0" fontId="3" numFmtId="0" xfId="0" applyBorder="1" applyFont="1"/>
    <xf borderId="64" fillId="0" fontId="2" numFmtId="0" xfId="0" applyAlignment="1" applyBorder="1" applyFont="1">
      <alignment horizontal="center" shrinkToFit="0" vertical="bottom" wrapText="0"/>
    </xf>
    <xf borderId="79" fillId="0" fontId="3" numFmtId="0" xfId="0" applyBorder="1" applyFont="1"/>
    <xf borderId="80" fillId="0" fontId="3" numFmtId="0" xfId="0" applyBorder="1" applyFont="1"/>
    <xf borderId="51" fillId="0" fontId="2" numFmtId="16" xfId="0" applyAlignment="1" applyBorder="1" applyFont="1" applyNumberFormat="1">
      <alignment horizontal="center" shrinkToFit="0" vertical="bottom" wrapText="0"/>
    </xf>
    <xf borderId="39" fillId="0" fontId="2" numFmtId="16" xfId="0" applyAlignment="1" applyBorder="1" applyFont="1" applyNumberFormat="1">
      <alignment horizontal="center" shrinkToFit="0" vertical="bottom" wrapText="0"/>
    </xf>
    <xf borderId="81" fillId="0" fontId="2" numFmtId="16" xfId="0" applyAlignment="1" applyBorder="1" applyFont="1" applyNumberFormat="1">
      <alignment horizontal="center" shrinkToFit="0" vertical="bottom" wrapText="0"/>
    </xf>
    <xf borderId="82" fillId="0" fontId="2" numFmtId="16" xfId="0" applyAlignment="1" applyBorder="1" applyFont="1" applyNumberFormat="1">
      <alignment horizontal="center" shrinkToFit="0" vertical="bottom" wrapText="0"/>
    </xf>
    <xf borderId="77" fillId="0" fontId="1" numFmtId="0" xfId="0" applyAlignment="1" applyBorder="1" applyFont="1">
      <alignment horizontal="center" shrinkToFit="0" vertical="bottom" wrapText="0"/>
    </xf>
    <xf borderId="60" fillId="0" fontId="1" numFmtId="1" xfId="0" applyAlignment="1" applyBorder="1" applyFont="1" applyNumberFormat="1">
      <alignment horizontal="center" shrinkToFit="0" vertical="bottom" wrapText="0"/>
    </xf>
    <xf borderId="83" fillId="0" fontId="1" numFmtId="1" xfId="0" applyAlignment="1" applyBorder="1" applyFont="1" applyNumberFormat="1">
      <alignment horizontal="center" shrinkToFit="0" vertical="bottom" wrapText="0"/>
    </xf>
    <xf borderId="84" fillId="0" fontId="1" numFmtId="0" xfId="0" applyAlignment="1" applyBorder="1" applyFont="1">
      <alignment horizontal="center" shrinkToFit="0" vertical="bottom" wrapText="0"/>
    </xf>
    <xf borderId="85" fillId="0" fontId="1" numFmtId="0" xfId="0" applyAlignment="1" applyBorder="1" applyFont="1">
      <alignment horizontal="center" shrinkToFit="0" vertical="bottom" wrapText="0"/>
    </xf>
    <xf borderId="86" fillId="0" fontId="1" numFmtId="0" xfId="0" applyAlignment="1" applyBorder="1" applyFont="1">
      <alignment horizontal="center" shrinkToFit="0" vertical="bottom" wrapText="0"/>
    </xf>
    <xf borderId="60" fillId="0" fontId="1" numFmtId="0" xfId="0" applyAlignment="1" applyBorder="1" applyFont="1">
      <alignment shrinkToFit="0" vertical="bottom" wrapText="0"/>
    </xf>
    <xf borderId="87" fillId="0" fontId="1" numFmtId="0" xfId="0" applyAlignment="1" applyBorder="1" applyFont="1">
      <alignment shrinkToFit="0" vertical="bottom" wrapText="0"/>
    </xf>
    <xf borderId="60" fillId="0" fontId="1" numFmtId="0" xfId="0" applyAlignment="1" applyBorder="1" applyFont="1">
      <alignment horizontal="center" shrinkToFit="0" vertical="bottom" wrapText="0"/>
    </xf>
    <xf borderId="87" fillId="0" fontId="1" numFmtId="0" xfId="0" applyAlignment="1" applyBorder="1" applyFont="1">
      <alignment horizontal="center" shrinkToFit="0" vertical="bottom" wrapText="0"/>
    </xf>
    <xf borderId="88" fillId="0" fontId="1" numFmtId="0" xfId="0" applyAlignment="1" applyBorder="1" applyFont="1">
      <alignment horizontal="center" shrinkToFit="0" vertical="bottom" wrapText="0"/>
    </xf>
    <xf borderId="89" fillId="0" fontId="1" numFmtId="0" xfId="0" applyAlignment="1" applyBorder="1" applyFont="1">
      <alignment horizontal="center" shrinkToFit="0" vertical="bottom" wrapText="0"/>
    </xf>
    <xf borderId="83" fillId="0" fontId="1" numFmtId="0" xfId="0" applyAlignment="1" applyBorder="1" applyFont="1">
      <alignment horizontal="center" shrinkToFit="0" vertical="bottom" wrapText="0"/>
    </xf>
    <xf borderId="90" fillId="0" fontId="1" numFmtId="0" xfId="0" applyAlignment="1" applyBorder="1" applyFont="1">
      <alignment horizontal="center" shrinkToFit="0" vertical="bottom" wrapText="0"/>
    </xf>
    <xf borderId="91" fillId="0" fontId="1" numFmtId="0" xfId="0" applyAlignment="1" applyBorder="1" applyFont="1">
      <alignment horizontal="center" shrinkToFit="0" vertical="bottom" wrapText="0"/>
    </xf>
    <xf borderId="92" fillId="0" fontId="1" numFmtId="1" xfId="0" applyAlignment="1" applyBorder="1" applyFont="1" applyNumberFormat="1">
      <alignment horizontal="center" shrinkToFit="0" vertical="bottom" wrapText="0"/>
    </xf>
    <xf borderId="93" fillId="0" fontId="1" numFmtId="1" xfId="0" applyAlignment="1" applyBorder="1" applyFont="1" applyNumberFormat="1">
      <alignment horizontal="center" shrinkToFit="0" vertical="bottom" wrapText="0"/>
    </xf>
    <xf borderId="94" fillId="0" fontId="1" numFmtId="1" xfId="0" applyAlignment="1" applyBorder="1" applyFont="1" applyNumberFormat="1">
      <alignment horizontal="center" shrinkToFit="0" vertical="bottom" wrapText="0"/>
    </xf>
    <xf borderId="93" fillId="0" fontId="1" numFmtId="0" xfId="0" applyAlignment="1" applyBorder="1" applyFont="1">
      <alignment horizontal="center" shrinkToFit="0" vertical="bottom" wrapText="0"/>
    </xf>
    <xf borderId="94" fillId="0" fontId="1" numFmtId="0" xfId="0" applyAlignment="1" applyBorder="1" applyFont="1">
      <alignment horizontal="center" shrinkToFit="0" vertical="bottom" wrapText="0"/>
    </xf>
    <xf borderId="92" fillId="0" fontId="1" numFmtId="0" xfId="0" applyAlignment="1" applyBorder="1" applyFont="1">
      <alignment shrinkToFit="0" vertical="bottom" wrapText="0"/>
    </xf>
    <xf borderId="95" fillId="0" fontId="1" numFmtId="0" xfId="0" applyAlignment="1" applyBorder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y = 23.49x + 771.58
R2 = 0.47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Regression'!$O$4:$O$33</c:f>
            </c:numRef>
          </c:xVal>
          <c:yVal>
            <c:numRef>
              <c:f>'Linear Regression'!$Q$4:$Q$33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Regression'!$O$4:$O$33</c:f>
            </c:numRef>
          </c:xVal>
          <c:yVal>
            <c:numRef>
              <c:f>'Linear Regression'!$J$10:$J$11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Regression'!$O$4:$O$33</c:f>
            </c:numRef>
          </c:xVal>
          <c:yVal>
            <c:numRef>
              <c:f>'Linear Regression'!$P$4:$P$33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Regression'!$O$4:$O$33</c:f>
            </c:numRef>
          </c:xVal>
          <c:yVal>
            <c:numRef>
              <c:f>'Linear Regression'!$R$4:$R$33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752577"/>
        <c:axId val="2088418909"/>
      </c:scatterChart>
      <c:valAx>
        <c:axId val="399752577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ADDT 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88418909"/>
      </c:valAx>
      <c:valAx>
        <c:axId val="208841890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 (W/m2)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9975257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y = 0.77x + 59.23
R2 = 0.61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Regression'!$N$353:$N$382</c:f>
            </c:numRef>
          </c:xVal>
          <c:yVal>
            <c:numRef>
              <c:f>'Linear Regression'!$P$353:$P$382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Regression'!$N$353:$N$382</c:f>
            </c:numRef>
          </c:xVal>
          <c:yVal>
            <c:numRef>
              <c:f>'Linear Regression'!$I$359:$I$360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Regression'!$N$353:$N$382</c:f>
            </c:numRef>
          </c:xVal>
          <c:yVal>
            <c:numRef>
              <c:f>'Linear Regression'!$O$353:$O$382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Regression'!$N$353:$N$382</c:f>
            </c:numRef>
          </c:xVal>
          <c:yVal>
            <c:numRef>
              <c:f>'Linear Regression'!$Q$353:$Q$382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0076618"/>
        <c:axId val="990731610"/>
      </c:scatterChart>
      <c:valAx>
        <c:axId val="1350076618"/>
        <c:scaling>
          <c:orientation val="minMax"/>
          <c:max val="248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90731610"/>
      </c:valAx>
      <c:valAx>
        <c:axId val="990731610"/>
        <c:scaling>
          <c:orientation val="minMax"/>
          <c:max val="248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5007661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Regression'!$N$396:$N$425</c:f>
            </c:numRef>
          </c:xVal>
          <c:yVal>
            <c:numRef>
              <c:f>'Linear Regression'!$P$396:$P$425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Regression'!$N$396:$N$425</c:f>
            </c:numRef>
          </c:xVal>
          <c:yVal>
            <c:numRef>
              <c:f>'Linear Regression'!$O$396:$O$425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Regression'!$N$396:$N$425</c:f>
            </c:numRef>
          </c:xVal>
          <c:yVal>
            <c:numRef>
              <c:f>'Linear Regression'!$Q$396:$Q$425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562451"/>
        <c:axId val="2105633923"/>
      </c:scatterChart>
      <c:valAx>
        <c:axId val="1376562451"/>
        <c:scaling>
          <c:orientation val="minMax"/>
          <c:max val="241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HBo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05633923"/>
      </c:valAx>
      <c:valAx>
        <c:axId val="2105633923"/>
        <c:scaling>
          <c:orientation val="minMax"/>
          <c:max val="248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7656245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trendline>
            <c:name>Linear (Ice Jams)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'Linear Regression'!$AA$12:$AA$13</c:f>
            </c:numRef>
          </c:xVal>
          <c:yVal>
            <c:numRef>
              <c:f>'Linear Regression'!$P$4:$P$33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09912"/>
        <c:axId val="1768158356"/>
      </c:scatterChart>
      <c:valAx>
        <c:axId val="49109912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ADDT 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8158356"/>
      </c:valAx>
      <c:valAx>
        <c:axId val="1768158356"/>
        <c:scaling>
          <c:orientation val="minMax"/>
          <c:max val="60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 (W/m2)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9109912"/>
      </c:valAx>
    </c:plotArea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Regression'!$I$46:$I$47</c:f>
            </c:numRef>
          </c:xVal>
          <c:yVal>
            <c:numRef>
              <c:f>'Linear Regression'!$Q$41:$Q$70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Regression'!$I$46:$I$47</c:f>
            </c:numRef>
          </c:xVal>
          <c:yVal>
            <c:numRef>
              <c:f>'Linear Regression'!$P$41:$P$70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Regression'!$I$46:$I$47</c:f>
            </c:numRef>
          </c:xVal>
          <c:yVal>
            <c:numRef>
              <c:f>'Linear Regression'!$R$41:$R$70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Regression'!$I$46:$I$47</c:f>
            </c:numRef>
          </c:xVal>
          <c:yVal>
            <c:numRef>
              <c:f>'Linear Regression'!$J$46:$J$47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5968044"/>
        <c:axId val="1539139851"/>
      </c:scatterChart>
      <c:valAx>
        <c:axId val="755968044"/>
        <c:scaling>
          <c:orientation val="minMax"/>
          <c:max val="1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T10 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9139851"/>
      </c:valAx>
      <c:valAx>
        <c:axId val="1539139851"/>
        <c:scaling>
          <c:orientation val="minMax"/>
          <c:max val="10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S4 (W/m2)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5596804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trendline>
            <c:name>Linear (Ice Jams)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'Linear Regression'!$AA$48:$AA$49</c:f>
            </c:numRef>
          </c:xVal>
          <c:yVal>
            <c:numRef>
              <c:f>'Linear Regression'!$P$41:$P$70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224560"/>
        <c:axId val="1783354012"/>
      </c:scatterChart>
      <c:valAx>
        <c:axId val="944224560"/>
        <c:scaling>
          <c:orientation val="minMax"/>
          <c:max val="1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T10 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83354012"/>
      </c:valAx>
      <c:valAx>
        <c:axId val="1783354012"/>
        <c:scaling>
          <c:orientation val="minMax"/>
          <c:max val="10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S4 (W/m2)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44224560"/>
      </c:valAx>
    </c:plotArea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Regression'!$U$104:$U$105</c:f>
            </c:numRef>
          </c:xVal>
          <c:yVal>
            <c:numRef>
              <c:f>'Linear Regression'!$AE$76:$AE$104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Regression'!$U$104:$U$105</c:f>
            </c:numRef>
          </c:xVal>
          <c:yVal>
            <c:numRef>
              <c:f>'Linear Regression'!$AD$76:$AD$104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Regression'!$U$104:$U$105</c:f>
            </c:numRef>
          </c:xVal>
          <c:yVal>
            <c:numRef>
              <c:f>'Linear Regression'!$AF$76:$AF$104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Regression'!$U$104:$U$105</c:f>
            </c:numRef>
          </c:xVal>
          <c:yVal>
            <c:numRef>
              <c:f>'Linear Regression'!$V$104:$V$105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965511"/>
        <c:axId val="1286367346"/>
      </c:scatterChart>
      <c:valAx>
        <c:axId val="763965511"/>
        <c:scaling>
          <c:orientation val="minMax"/>
          <c:max val="249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86367346"/>
      </c:valAx>
      <c:valAx>
        <c:axId val="1286367346"/>
        <c:scaling>
          <c:orientation val="minMax"/>
          <c:max val="249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6396551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Regression'!$AC$115:$AC$143</c:f>
            </c:numRef>
          </c:xVal>
          <c:yVal>
            <c:numRef>
              <c:f>'Linear Regression'!$AE$115:$AE$143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Regression'!$AC$115:$AC$143</c:f>
            </c:numRef>
          </c:xVal>
          <c:yVal>
            <c:numRef>
              <c:f>'Linear Regression'!$AD$115:$AD$143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Regression'!$AC$115:$AC$143</c:f>
            </c:numRef>
          </c:xVal>
          <c:yVal>
            <c:numRef>
              <c:f>'Linear Regression'!$AF$115:$AF$143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92222"/>
        <c:axId val="2023749900"/>
      </c:scatterChart>
      <c:valAx>
        <c:axId val="1748492222"/>
        <c:scaling>
          <c:orientation val="minMax"/>
          <c:max val="2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hi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23749900"/>
      </c:valAx>
      <c:valAx>
        <c:axId val="2023749900"/>
        <c:scaling>
          <c:orientation val="minMax"/>
          <c:max val="1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- 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4849222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1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Regression'!$O$277:$O$306</c:f>
            </c:numRef>
          </c:xVal>
          <c:yVal>
            <c:numRef>
              <c:f>'Linear Regression'!$Q$277:$Q$306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Regression'!$O$277:$O$306</c:f>
            </c:numRef>
          </c:xVal>
          <c:yVal>
            <c:numRef>
              <c:f>'Linear Regression'!$P$277:$P$306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Regression'!$O$277:$O$306</c:f>
            </c:numRef>
          </c:xVal>
          <c:yVal>
            <c:numRef>
              <c:f>'Linear Regression'!$R$277:$R$306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1264075"/>
        <c:axId val="553431481"/>
      </c:scatterChart>
      <c:valAx>
        <c:axId val="841264075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March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53431481"/>
      </c:valAx>
      <c:valAx>
        <c:axId val="55343148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- 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4126407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1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Regression'!$AG$277:$AG$306</c:f>
            </c:numRef>
          </c:xVal>
          <c:yVal>
            <c:numRef>
              <c:f>'Linear Regression'!$AI$277:$AI$306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Regression'!$AG$277:$AG$306</c:f>
            </c:numRef>
          </c:xVal>
          <c:yVal>
            <c:numRef>
              <c:f>'Linear Regression'!$AH$277:$AH$306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Regression'!$AG$277:$AG$306</c:f>
            </c:numRef>
          </c:xVal>
          <c:yVal>
            <c:numRef>
              <c:f>'Linear Regression'!$AJ$277:$AJ$306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7230028"/>
        <c:axId val="1792076654"/>
      </c:scatterChart>
      <c:valAx>
        <c:axId val="1847230028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April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92076654"/>
      </c:valAx>
      <c:valAx>
        <c:axId val="179207665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- 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472300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1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Regression'!$O$315:$O$344</c:f>
            </c:numRef>
          </c:xVal>
          <c:yVal>
            <c:numRef>
              <c:f>'Linear Regression'!$Q$315:$Q$344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Regression'!$O$315:$O$344</c:f>
            </c:numRef>
          </c:xVal>
          <c:yVal>
            <c:numRef>
              <c:f>'Linear Regression'!$P$315:$P$344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Regression'!$O$315:$O$344</c:f>
            </c:numRef>
          </c:xVal>
          <c:yVal>
            <c:numRef>
              <c:f>'Linear Regression'!$R$315:$R$344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38894"/>
        <c:axId val="856726050"/>
      </c:scatterChart>
      <c:valAx>
        <c:axId val="458738894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March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56726050"/>
      </c:valAx>
      <c:valAx>
        <c:axId val="85672605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873889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y = 1.48x - 114.17
R2 = 0.17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Regression'!$M$76:$M$104</c:f>
            </c:numRef>
          </c:xVal>
          <c:yVal>
            <c:numRef>
              <c:f>'Linear Regression'!$O$76:$O$104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Regression'!$M$76:$M$104</c:f>
            </c:numRef>
          </c:xVal>
          <c:yVal>
            <c:numRef>
              <c:f>'Linear Regression'!$E$100:$E$101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Regression'!$M$76:$M$104</c:f>
            </c:numRef>
          </c:xVal>
          <c:yVal>
            <c:numRef>
              <c:f>'Linear Regression'!$N$76:$N$104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Regression'!$M$76:$M$104</c:f>
            </c:numRef>
          </c:xVal>
          <c:yVal>
            <c:numRef>
              <c:f>'Linear Regression'!$P$76:$P$104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6019564"/>
        <c:axId val="422138261"/>
      </c:scatterChart>
      <c:valAx>
        <c:axId val="1566019564"/>
        <c:scaling>
          <c:orientation val="minMax"/>
          <c:max val="249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22138261"/>
      </c:valAx>
      <c:valAx>
        <c:axId val="422138261"/>
        <c:scaling>
          <c:orientation val="minMax"/>
          <c:max val="249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6601956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Regression'!$AG$315:$AG$344</c:f>
            </c:numRef>
          </c:xVal>
          <c:yVal>
            <c:numRef>
              <c:f>'Linear Regression'!$AI$315:$AI$344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Regression'!$AG$315:$AG$344</c:f>
            </c:numRef>
          </c:xVal>
          <c:yVal>
            <c:numRef>
              <c:f>'Linear Regression'!$AH$315:$AH$344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Regression'!$AG$315:$AG$344</c:f>
            </c:numRef>
          </c:xVal>
          <c:yVal>
            <c:numRef>
              <c:f>'Linear Regression'!$AJ$315:$AJ$344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139294"/>
        <c:axId val="1428749574"/>
      </c:scatterChart>
      <c:valAx>
        <c:axId val="306139294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April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28749574"/>
      </c:valAx>
      <c:valAx>
        <c:axId val="142874957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0613929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Regression'!$AG$396:$AG$425</c:f>
            </c:numRef>
          </c:xVal>
          <c:yVal>
            <c:numRef>
              <c:f>'Linear Regression'!$AI$396:$AI$425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Regression'!$AG$396:$AG$425</c:f>
            </c:numRef>
          </c:xVal>
          <c:yVal>
            <c:numRef>
              <c:f>'Linear Regression'!$AH$396:$AH$425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Regression'!$AG$396:$AG$425</c:f>
            </c:numRef>
          </c:xVal>
          <c:yVal>
            <c:numRef>
              <c:f>'Linear Regression'!$AJ$396:$AJ$425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0548"/>
        <c:axId val="1146701407"/>
      </c:scatterChart>
      <c:valAx>
        <c:axId val="12640548"/>
        <c:scaling>
          <c:orientation val="minMax"/>
          <c:max val="241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HBo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46701407"/>
      </c:valAx>
      <c:valAx>
        <c:axId val="1146701407"/>
        <c:scaling>
          <c:orientation val="minMax"/>
          <c:max val="248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64054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Regression'!$O$169:$O$198</c:f>
            </c:numRef>
          </c:xVal>
          <c:yVal>
            <c:numRef>
              <c:f>'Linear Regression'!$Q$169:$Q$198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Regression'!$O$169:$O$198</c:f>
            </c:numRef>
          </c:xVal>
          <c:yVal>
            <c:numRef>
              <c:f>'Linear Regression'!$P$169:$P$198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Regression'!$O$169:$O$198</c:f>
            </c:numRef>
          </c:xVal>
          <c:yVal>
            <c:numRef>
              <c:f>'Linear Regression'!$R$169:$R$198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531943"/>
        <c:axId val="1051650248"/>
      </c:scatterChart>
      <c:valAx>
        <c:axId val="599531943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March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51650248"/>
      </c:valAx>
      <c:valAx>
        <c:axId val="1051650248"/>
        <c:scaling>
          <c:orientation val="minMax"/>
          <c:min val="237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HBo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9953194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Histogram!$I$4:$I$31</c:f>
            </c:strRef>
          </c:cat>
          <c:val>
            <c:numRef>
              <c:f>Histogram!$K$4:$K$31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Histogram!$I$4:$I$31</c:f>
            </c:strRef>
          </c:cat>
          <c:val>
            <c:numRef>
              <c:f>Histogram!$L$4:$L$31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Histogram!$I$4:$I$31</c:f>
            </c:strRef>
          </c:cat>
          <c:val>
            <c:numRef>
              <c:f>Histogram!$J$4:$J$31</c:f>
              <c:numCache/>
            </c:numRef>
          </c:val>
        </c:ser>
        <c:axId val="1821217922"/>
        <c:axId val="1471728291"/>
      </c:barChart>
      <c:catAx>
        <c:axId val="18212179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1728291"/>
      </c:catAx>
      <c:valAx>
        <c:axId val="1471728291"/>
        <c:scaling>
          <c:orientation val="minMax"/>
          <c:max val="241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2121792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Histogram!$AS$4:$AS$29</c:f>
            </c:strRef>
          </c:cat>
          <c:val>
            <c:numRef>
              <c:f>Histogram!$AU$4:$AU$29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Histogram!$AS$4:$AS$29</c:f>
            </c:strRef>
          </c:cat>
          <c:val>
            <c:numRef>
              <c:f>Histogram!$AV$4:$AV$29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Histogram!$AS$4:$AS$29</c:f>
            </c:strRef>
          </c:cat>
          <c:val>
            <c:numRef>
              <c:f>Histogram!$AT$4:$AT$29</c:f>
              <c:numCache/>
            </c:numRef>
          </c:val>
        </c:ser>
        <c:axId val="1580218953"/>
        <c:axId val="1406972182"/>
      </c:barChart>
      <c:catAx>
        <c:axId val="15802189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6972182"/>
      </c:catAx>
      <c:valAx>
        <c:axId val="1406972182"/>
        <c:scaling>
          <c:orientation val="minMax"/>
          <c:max val="241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HBo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8021895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Histogram!$BF$4:$BF$28</c:f>
            </c:strRef>
          </c:cat>
          <c:val>
            <c:numRef>
              <c:f>Histogram!$BH$4:$BH$28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Histogram!$BF$4:$BF$28</c:f>
            </c:strRef>
          </c:cat>
          <c:val>
            <c:numRef>
              <c:f>Histogram!$BI$4:$BI$28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Histogram!$BF$4:$BF$28</c:f>
            </c:strRef>
          </c:cat>
          <c:val>
            <c:numRef>
              <c:f>Histogram!$BG$4:$BG$28</c:f>
              <c:numCache/>
            </c:numRef>
          </c:val>
        </c:ser>
        <c:axId val="1404067704"/>
        <c:axId val="1261305768"/>
      </c:barChart>
      <c:catAx>
        <c:axId val="140406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61305768"/>
      </c:catAx>
      <c:valAx>
        <c:axId val="1261305768"/>
        <c:scaling>
          <c:orientation val="minMax"/>
          <c:max val="6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- 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406770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Histogram!$CD$4:$CD$29</c:f>
            </c:strRef>
          </c:cat>
          <c:val>
            <c:numRef>
              <c:f>Histogram!$CF$4:$CF$29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Histogram!$CD$4:$CD$29</c:f>
            </c:strRef>
          </c:cat>
          <c:val>
            <c:numRef>
              <c:f>Histogram!$CG$4:$CG$29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Histogram!$CD$4:$CD$29</c:f>
            </c:strRef>
          </c:cat>
          <c:val>
            <c:numRef>
              <c:f>Histogram!$CE$4:$CE$29</c:f>
              <c:numCache/>
            </c:numRef>
          </c:val>
        </c:ser>
        <c:axId val="69704983"/>
        <c:axId val="1200913290"/>
      </c:barChart>
      <c:catAx>
        <c:axId val="697049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00913290"/>
      </c:catAx>
      <c:valAx>
        <c:axId val="1200913290"/>
        <c:scaling>
          <c:orientation val="minMax"/>
          <c:max val="0.6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∆H/∆t (m/day)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970498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Histogram!$CQ$4:$CQ$31</c:f>
            </c:strRef>
          </c:cat>
          <c:val>
            <c:numRef>
              <c:f>Histogram!$CS$4:$CS$31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Histogram!$CQ$4:$CQ$31</c:f>
            </c:strRef>
          </c:cat>
          <c:val>
            <c:numRef>
              <c:f>Histogram!$CT$4:$CT$31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Histogram!$CQ$4:$CQ$31</c:f>
            </c:strRef>
          </c:cat>
          <c:val>
            <c:numRef>
              <c:f>Histogram!$CR$4:$CR$31</c:f>
              <c:numCache/>
            </c:numRef>
          </c:val>
        </c:ser>
        <c:axId val="1770178297"/>
        <c:axId val="1308092620"/>
      </c:barChart>
      <c:catAx>
        <c:axId val="17701782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08092620"/>
      </c:catAx>
      <c:valAx>
        <c:axId val="13080926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March 1st  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7017829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Histogram!$DD$4:$DD$29</c:f>
            </c:strRef>
          </c:cat>
          <c:val>
            <c:numRef>
              <c:f>Histogram!$DF$4:$DF$29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Histogram!$DD$4:$DD$29</c:f>
            </c:strRef>
          </c:cat>
          <c:val>
            <c:numRef>
              <c:f>Histogram!$DG$4:$DG$29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Histogram!$DD$4:$DD$29</c:f>
            </c:strRef>
          </c:cat>
          <c:val>
            <c:numRef>
              <c:f>Histogram!$DE$4:$DE$29</c:f>
              <c:numCache/>
            </c:numRef>
          </c:val>
        </c:ser>
        <c:axId val="1024793609"/>
        <c:axId val="1581638122"/>
      </c:barChart>
      <c:catAx>
        <c:axId val="10247936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81638122"/>
      </c:catAx>
      <c:valAx>
        <c:axId val="158163812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April 1st  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2479360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Histogram!$DW$5:$DW$33</c:f>
            </c:strRef>
          </c:cat>
          <c:val>
            <c:numRef>
              <c:f>Histogram!$DY$5:$DY$33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Histogram!$DW$5:$DW$33</c:f>
            </c:strRef>
          </c:cat>
          <c:val>
            <c:numRef>
              <c:f>Histogram!$DZ$5:$DZ$33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Histogram!$DW$5:$DW$33</c:f>
            </c:strRef>
          </c:cat>
          <c:val>
            <c:numRef>
              <c:f>Histogram!$DX$5:$DX$33</c:f>
              <c:numCache/>
            </c:numRef>
          </c:val>
        </c:ser>
        <c:axId val="1520438216"/>
        <c:axId val="905025966"/>
      </c:barChart>
      <c:catAx>
        <c:axId val="152043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05025966"/>
      </c:catAx>
      <c:valAx>
        <c:axId val="90502596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T10 + S4 (W/m2)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2043821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Regression'!$M$115:$M$143</c:f>
            </c:numRef>
          </c:xVal>
          <c:yVal>
            <c:numRef>
              <c:f>'Linear Regression'!$O$115:$O$143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Regression'!$M$115:$M$143</c:f>
            </c:numRef>
          </c:xVal>
          <c:yVal>
            <c:numRef>
              <c:f>'Linear Regression'!$N$115:$N$143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Regression'!$M$115:$M$143</c:f>
            </c:numRef>
          </c:xVal>
          <c:yVal>
            <c:numRef>
              <c:f>'Linear Regression'!$P$115:$P$143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503465"/>
        <c:axId val="2054146293"/>
      </c:scatterChart>
      <c:valAx>
        <c:axId val="1059503465"/>
        <c:scaling>
          <c:orientation val="minMax"/>
          <c:max val="2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hi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54146293"/>
      </c:valAx>
      <c:valAx>
        <c:axId val="2054146293"/>
        <c:scaling>
          <c:orientation val="minMax"/>
          <c:max val="1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- 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5950346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Histogram!$EP$5:$EP$32</c:f>
            </c:strRef>
          </c:cat>
          <c:val>
            <c:numRef>
              <c:f>Histogram!$ER$5:$ER$32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Histogram!$EP$5:$EP$32</c:f>
            </c:strRef>
          </c:cat>
          <c:val>
            <c:numRef>
              <c:f>Histogram!$ES$5:$ES$32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Histogram!$EP$5:$EP$32</c:f>
            </c:strRef>
          </c:cat>
          <c:val>
            <c:numRef>
              <c:f>Histogram!$EQ$5:$EQ$32</c:f>
              <c:numCache/>
            </c:numRef>
          </c:val>
        </c:ser>
        <c:axId val="945371522"/>
        <c:axId val="1084816568"/>
      </c:barChart>
      <c:catAx>
        <c:axId val="9453715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84816568"/>
      </c:catAx>
      <c:valAx>
        <c:axId val="108481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ADDT + S (W/m2)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4537152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Histogram!$FC$5:$FC$34</c:f>
            </c:strRef>
          </c:cat>
          <c:val>
            <c:numRef>
              <c:f>Histogram!$FE$5:$FE$34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Histogram!$FC$5:$FC$34</c:f>
            </c:strRef>
          </c:cat>
          <c:val>
            <c:numRef>
              <c:f>Histogram!$FF$5:$FF$34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Histogram!$FC$5:$FC$34</c:f>
            </c:strRef>
          </c:cat>
          <c:val>
            <c:numRef>
              <c:f>Histogram!$FD$5:$FD$34</c:f>
              <c:numCache/>
            </c:numRef>
          </c:val>
        </c:ser>
        <c:axId val="1818867184"/>
        <c:axId val="2104983917"/>
      </c:barChart>
      <c:catAx>
        <c:axId val="181886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04983917"/>
      </c:catAx>
      <c:valAx>
        <c:axId val="210498391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Tmax (number of days)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1886718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Histogram!$T$4:$T$31</c:f>
            </c:strRef>
          </c:cat>
          <c:val>
            <c:numRef>
              <c:f>Histogram!$V$4:$V$31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Histogram!$T$4:$T$31</c:f>
            </c:strRef>
          </c:cat>
          <c:val>
            <c:numRef>
              <c:f>Histogram!$W$4:$W$31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Histogram!$T$4:$T$31</c:f>
            </c:strRef>
          </c:cat>
          <c:val>
            <c:numRef>
              <c:f>Histogram!$U$4:$U$31</c:f>
              <c:numCache/>
            </c:numRef>
          </c:val>
        </c:ser>
        <c:axId val="1780502196"/>
        <c:axId val="1947716313"/>
      </c:barChart>
      <c:catAx>
        <c:axId val="17805021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47716313"/>
      </c:catAx>
      <c:valAx>
        <c:axId val="1947716313"/>
        <c:scaling>
          <c:orientation val="minMax"/>
          <c:min val="236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8050219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Histogram!$AE$5:$AE$26</c:f>
            </c:strRef>
          </c:cat>
          <c:val>
            <c:numRef>
              <c:f>Histogram!$AG$5:$AG$26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Histogram!$AE$5:$AE$26</c:f>
            </c:strRef>
          </c:cat>
          <c:val>
            <c:numRef>
              <c:f>Histogram!$AH$5:$AH$26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Histogram!$AE$5:$AE$26</c:f>
            </c:strRef>
          </c:cat>
          <c:val>
            <c:numRef>
              <c:f>Histogram!$AF$5:$AF$26</c:f>
              <c:numCache/>
            </c:numRef>
          </c:val>
        </c:ser>
        <c:axId val="305395505"/>
        <c:axId val="367895564"/>
      </c:barChart>
      <c:catAx>
        <c:axId val="3053955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67895564"/>
      </c:catAx>
      <c:valAx>
        <c:axId val="367895564"/>
        <c:scaling>
          <c:orientation val="minMax"/>
          <c:min val="236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0539550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Histogram!$BQ$5:$BQ$24</c:f>
            </c:strRef>
          </c:cat>
          <c:val>
            <c:numRef>
              <c:f>Histogram!$BS$5:$BS$24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Histogram!$BQ$5:$BQ$24</c:f>
            </c:strRef>
          </c:cat>
          <c:val>
            <c:numRef>
              <c:f>Histogram!$BT$5:$BT$24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Histogram!$BQ$5:$BQ$24</c:f>
            </c:strRef>
          </c:cat>
          <c:val>
            <c:numRef>
              <c:f>Histogram!$BR$5:$BR$24</c:f>
              <c:numCache/>
            </c:numRef>
          </c:val>
        </c:ser>
        <c:axId val="1559285149"/>
        <c:axId val="704203197"/>
      </c:barChart>
      <c:catAx>
        <c:axId val="15592851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04203197"/>
      </c:catAx>
      <c:valAx>
        <c:axId val="70420319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- 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5928514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Histogram!$FP$5:$FP$33</c:f>
            </c:strRef>
          </c:cat>
          <c:val>
            <c:numRef>
              <c:f>Histogram!$FR$5:$FR$33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Histogram!$FP$5:$FP$33</c:f>
            </c:strRef>
          </c:cat>
          <c:val>
            <c:numRef>
              <c:f>Histogram!$FS$5:$FS$33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Histogram!$FP$5:$FP$33</c:f>
            </c:strRef>
          </c:cat>
          <c:val>
            <c:numRef>
              <c:f>Histogram!$FQ$5:$FQ$33</c:f>
              <c:numCache/>
            </c:numRef>
          </c:val>
        </c:ser>
        <c:axId val="893896345"/>
        <c:axId val="1473740554"/>
      </c:barChart>
      <c:catAx>
        <c:axId val="8938963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3740554"/>
      </c:catAx>
      <c:valAx>
        <c:axId val="147374055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Antecedent Soil Moisture (mm)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9389634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Histogram!$GH$5:$GH$32</c:f>
            </c:strRef>
          </c:cat>
          <c:val>
            <c:numRef>
              <c:f>Histogram!$GJ$5:$GJ$32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Histogram!$GH$5:$GH$32</c:f>
            </c:strRef>
          </c:cat>
          <c:val>
            <c:numRef>
              <c:f>Histogram!$GK$5:$GK$32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Histogram!$GH$5:$GH$32</c:f>
            </c:strRef>
          </c:cat>
          <c:val>
            <c:numRef>
              <c:f>Histogram!$GI$5:$GI$32</c:f>
              <c:numCache/>
            </c:numRef>
          </c:val>
        </c:ser>
        <c:axId val="124487476"/>
        <c:axId val="1769971815"/>
      </c:barChart>
      <c:catAx>
        <c:axId val="1244874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9971815"/>
      </c:catAx>
      <c:valAx>
        <c:axId val="176997181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HF - HFo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448747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Histogram!$GU$4:$GU$31</c:f>
            </c:strRef>
          </c:cat>
          <c:val>
            <c:numRef>
              <c:f>Histogram!$GW$4:$GW$31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Histogram!$GU$4:$GU$31</c:f>
            </c:strRef>
          </c:cat>
          <c:val>
            <c:numRef>
              <c:f>Histogram!$GX$4:$GX$31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Histogram!$GU$4:$GU$31</c:f>
            </c:strRef>
          </c:cat>
          <c:val>
            <c:numRef>
              <c:f>Histogram!$GV$4:$GV$31</c:f>
              <c:numCache/>
            </c:numRef>
          </c:val>
        </c:ser>
        <c:axId val="884300014"/>
        <c:axId val="2135444775"/>
      </c:barChart>
      <c:catAx>
        <c:axId val="8843000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35444775"/>
      </c:catAx>
      <c:valAx>
        <c:axId val="213544477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HFo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8430001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969696"/>
            </a:solidFill>
          </c:spPr>
          <c:cat>
            <c:strRef>
              <c:f>Histogram!$HH$4:$HH$32</c:f>
            </c:strRef>
          </c:cat>
          <c:val>
            <c:numRef>
              <c:f>Histogram!$HJ$4:$HJ$32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cat>
            <c:strRef>
              <c:f>Histogram!$HH$4:$HH$32</c:f>
            </c:strRef>
          </c:cat>
          <c:val>
            <c:numRef>
              <c:f>Histogram!$HK$4:$HK$32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</c:spPr>
          <c:cat>
            <c:strRef>
              <c:f>Histogram!$HH$4:$HH$32</c:f>
            </c:strRef>
          </c:cat>
          <c:val>
            <c:numRef>
              <c:f>Histogram!$HI$4:$HI$32</c:f>
              <c:numCache/>
            </c:numRef>
          </c:val>
        </c:ser>
        <c:axId val="1976292393"/>
        <c:axId val="1477257815"/>
      </c:barChart>
      <c:catAx>
        <c:axId val="19762923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7257815"/>
      </c:catAx>
      <c:valAx>
        <c:axId val="147725781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hi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7629239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</c:spPr>
          <c:val>
            <c:numRef>
              <c:f>Histogram!$HV$5:$HV$62</c:f>
              <c:numCache/>
            </c:numRef>
          </c:val>
        </c:ser>
        <c:ser>
          <c:idx val="1"/>
          <c:order val="1"/>
          <c:spPr>
            <a:solidFill>
              <a:srgbClr val="000000"/>
            </a:solidFill>
          </c:spPr>
          <c:val>
            <c:numRef>
              <c:f>Histogram!$HU$5:$HU$62</c:f>
              <c:numCache/>
            </c:numRef>
          </c:val>
        </c:ser>
        <c:axId val="282929567"/>
        <c:axId val="857049622"/>
      </c:barChart>
      <c:catAx>
        <c:axId val="2829295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57049622"/>
      </c:catAx>
      <c:valAx>
        <c:axId val="857049622"/>
        <c:scaling>
          <c:orientation val="minMax"/>
          <c:max val="5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Freeze-up Stage (cm)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8292956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y = 0.01x + 238.39
R2 = 0.15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Regression'!$O$169:$O$198</c:f>
            </c:numRef>
          </c:xVal>
          <c:yVal>
            <c:numRef>
              <c:f>'Linear Regression'!$Q$169:$Q$198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Regression'!$O$169:$O$198</c:f>
            </c:numRef>
          </c:xVal>
          <c:yVal>
            <c:numRef>
              <c:f>'Linear Regression'!$J$173:$J$174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Regression'!$O$169:$O$198</c:f>
            </c:numRef>
          </c:xVal>
          <c:yVal>
            <c:numRef>
              <c:f>'Linear Regression'!$P$169:$P$198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Regression'!$O$169:$O$198</c:f>
            </c:numRef>
          </c:xVal>
          <c:yVal>
            <c:numRef>
              <c:f>'Linear Regression'!$R$169:$R$198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151728"/>
        <c:axId val="121078016"/>
      </c:scatterChart>
      <c:valAx>
        <c:axId val="1697151728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March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1078016"/>
      </c:valAx>
      <c:valAx>
        <c:axId val="121078016"/>
        <c:scaling>
          <c:orientation val="minMax"/>
          <c:min val="237.5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HBo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971517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4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</c:spPr>
          <c:cat>
            <c:strRef>
              <c:f>Histogram!$CQ$4:$CQ$31</c:f>
            </c:strRef>
          </c:cat>
          <c:val>
            <c:numRef>
              <c:f>Histogram!$CS$4:$CS$31</c:f>
              <c:numCache/>
            </c:numRef>
          </c:val>
        </c:ser>
        <c:ser>
          <c:idx val="1"/>
          <c:order val="1"/>
          <c:spPr>
            <a:solidFill>
              <a:srgbClr val="000000"/>
            </a:solidFill>
          </c:spPr>
          <c:cat>
            <c:strRef>
              <c:f>Histogram!$CQ$4:$CQ$31</c:f>
            </c:strRef>
          </c:cat>
          <c:val>
            <c:numRef>
              <c:f>Histogram!$CT$4:$CT$31</c:f>
              <c:numCache/>
            </c:numRef>
          </c:val>
        </c:ser>
        <c:ser>
          <c:idx val="2"/>
          <c:order val="2"/>
          <c:spPr>
            <a:solidFill>
              <a:srgbClr val="969696"/>
            </a:solidFill>
          </c:spPr>
          <c:cat>
            <c:strRef>
              <c:f>Histogram!$CQ$4:$CQ$31</c:f>
            </c:strRef>
          </c:cat>
          <c:val>
            <c:numRef>
              <c:f>Histogram!$CR$4:$CR$31</c:f>
              <c:numCache/>
            </c:numRef>
          </c:val>
        </c:ser>
        <c:axId val="763505973"/>
        <c:axId val="454889231"/>
      </c:barChart>
      <c:catAx>
        <c:axId val="7635059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4889231"/>
      </c:catAx>
      <c:valAx>
        <c:axId val="45488923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March 1st   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6350597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4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1-Mar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Pillow'!$F$43:$F$44</c:f>
            </c:numRef>
          </c:xVal>
          <c:yVal>
            <c:numRef>
              <c:f>'Snow Pillow'!$B$5:$B$32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61912"/>
        <c:axId val="1581825892"/>
      </c:scatterChart>
      <c:valAx>
        <c:axId val="51161912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Paddle River H.W. PI Station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81825892"/>
      </c:valAx>
      <c:valAx>
        <c:axId val="1581825892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Upper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161912"/>
      </c:valAx>
    </c:plotArea>
  </c:chart>
  <c:spPr>
    <a:solidFill>
      <a:srgbClr val="FFFFFF"/>
    </a:solidFill>
  </c:spPr>
</c:chartSpace>
</file>

<file path=xl/charts/chart4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1-Mar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Pillow'!$F$68:$F$69</c:f>
            </c:numRef>
          </c:xVal>
          <c:yVal>
            <c:numRef>
              <c:f>'Snow Pillow'!$B$5:$B$32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144223"/>
        <c:axId val="891703510"/>
      </c:scatterChart>
      <c:valAx>
        <c:axId val="612144223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Twin Lakes Pillow Station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91703510"/>
      </c:valAx>
      <c:valAx>
        <c:axId val="891703510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Upper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2144223"/>
      </c:valAx>
    </c:plotArea>
  </c:chart>
  <c:spPr>
    <a:solidFill>
      <a:srgbClr val="FFFFFF"/>
    </a:solidFill>
  </c:spPr>
</c:chartSpace>
</file>

<file path=xl/charts/chart4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1-Mar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Pillow'!$F$95:$F$96</c:f>
            </c:numRef>
          </c:xVal>
          <c:yVal>
            <c:numRef>
              <c:f>'Snow Pillow'!$B$24:$B$30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313499"/>
        <c:axId val="2088390435"/>
      </c:scatterChart>
      <c:valAx>
        <c:axId val="590313499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at Pillow Stations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88390435"/>
      </c:valAx>
      <c:valAx>
        <c:axId val="2088390435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Upper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90313499"/>
      </c:valAx>
    </c:plotArea>
  </c:chart>
  <c:spPr>
    <a:solidFill>
      <a:srgbClr val="FFFFFF"/>
    </a:solidFill>
  </c:spPr>
</c:chartSpace>
</file>

<file path=xl/charts/chart4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1-Apr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Pillow'!$N$43:$N$44</c:f>
            </c:numRef>
          </c:xVal>
          <c:yVal>
            <c:numRef>
              <c:f>'Snow Pillow'!$C$5:$C$32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204652"/>
        <c:axId val="399749807"/>
      </c:scatterChart>
      <c:valAx>
        <c:axId val="181204652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Paddle River H.W. PI Station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99749807"/>
      </c:valAx>
      <c:valAx>
        <c:axId val="399749807"/>
        <c:scaling>
          <c:orientation val="minMax"/>
          <c:max val="2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Upper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1204652"/>
      </c:valAx>
    </c:plotArea>
  </c:chart>
  <c:spPr>
    <a:solidFill>
      <a:srgbClr val="FFFFFF"/>
    </a:solidFill>
  </c:spPr>
</c:chartSpace>
</file>

<file path=xl/charts/chart4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1-Apr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Pillow'!$N$68:$N$69</c:f>
            </c:numRef>
          </c:xVal>
          <c:yVal>
            <c:numRef>
              <c:f>'Snow Pillow'!$C$5:$C$32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073799"/>
        <c:axId val="576053530"/>
      </c:scatterChart>
      <c:valAx>
        <c:axId val="975073799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Twin Lakes Pillow Station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76053530"/>
      </c:valAx>
      <c:valAx>
        <c:axId val="576053530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Upper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75073799"/>
      </c:valAx>
    </c:plotArea>
  </c:chart>
  <c:spPr>
    <a:solidFill>
      <a:srgbClr val="FFFFFF"/>
    </a:solidFill>
  </c:spPr>
</c:chartSpace>
</file>

<file path=xl/charts/chart4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1-Apr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Pillow'!$N$95:$N$96</c:f>
            </c:numRef>
          </c:xVal>
          <c:yVal>
            <c:numRef>
              <c:f>'Snow Pillow'!$C$24:$C$30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858081"/>
        <c:axId val="1760479534"/>
      </c:scatterChart>
      <c:valAx>
        <c:axId val="745858081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at Pillow Stations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0479534"/>
      </c:valAx>
      <c:valAx>
        <c:axId val="1760479534"/>
        <c:scaling>
          <c:orientation val="minMax"/>
          <c:max val="2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Upper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45858081"/>
      </c:valAx>
    </c:plotArea>
  </c:chart>
  <c:spPr>
    <a:solidFill>
      <a:srgbClr val="FFFFFF"/>
    </a:solidFill>
  </c:spPr>
</c:chartSpace>
</file>

<file path=xl/charts/chart4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000">
                <a:solidFill>
                  <a:srgbClr val="000000"/>
                </a:solidFill>
                <a:latin typeface="+mn-lt"/>
              </a:defRPr>
            </a:pPr>
            <a:r>
              <a:rPr b="1" i="0" sz="1000">
                <a:solidFill>
                  <a:srgbClr val="000000"/>
                </a:solidFill>
                <a:latin typeface="+mn-lt"/>
              </a:rPr>
              <a:t>1-March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Pillow'!$F$43:$F$44</c:f>
            </c:numRef>
          </c:xVal>
          <c:yVal>
            <c:numRef>
              <c:f>'Snow Pillow'!$B$5:$B$32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859666"/>
        <c:axId val="1404052968"/>
      </c:scatterChart>
      <c:valAx>
        <c:axId val="330859666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Paddle River H.W. PI Station 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4052968"/>
      </c:valAx>
      <c:valAx>
        <c:axId val="1404052968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30859666"/>
      </c:valAx>
    </c:plotArea>
  </c:chart>
  <c:spPr>
    <a:solidFill>
      <a:srgbClr val="FFFFFF"/>
    </a:solidFill>
  </c:spPr>
</c:chartSpace>
</file>

<file path=xl/charts/chart4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000">
                <a:solidFill>
                  <a:srgbClr val="000000"/>
                </a:solidFill>
                <a:latin typeface="+mn-lt"/>
              </a:defRPr>
            </a:pPr>
            <a:r>
              <a:rPr b="1" i="0" sz="1000">
                <a:solidFill>
                  <a:srgbClr val="000000"/>
                </a:solidFill>
                <a:latin typeface="+mn-lt"/>
              </a:rPr>
              <a:t>1-April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Pillow'!$N$43:$N$44</c:f>
            </c:numRef>
          </c:xVal>
          <c:yVal>
            <c:numRef>
              <c:f>'Snow Pillow'!$C$5:$C$32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193917"/>
        <c:axId val="436620424"/>
      </c:scatterChart>
      <c:valAx>
        <c:axId val="1971193917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Paddle River H.W. PI Station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36620424"/>
      </c:valAx>
      <c:valAx>
        <c:axId val="436620424"/>
        <c:scaling>
          <c:orientation val="minMax"/>
          <c:max val="2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71193917"/>
      </c:valAx>
    </c:plotArea>
  </c:chart>
  <c:spPr>
    <a:solidFill>
      <a:srgbClr val="FFFFFF"/>
    </a:solidFill>
  </c:spPr>
</c:chartSpace>
</file>

<file path=xl/charts/chart4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000">
                <a:solidFill>
                  <a:srgbClr val="000000"/>
                </a:solidFill>
                <a:latin typeface="+mn-lt"/>
              </a:defRPr>
            </a:pPr>
            <a:r>
              <a:rPr b="1" i="0" sz="1000">
                <a:solidFill>
                  <a:srgbClr val="000000"/>
                </a:solidFill>
                <a:latin typeface="+mn-lt"/>
              </a:rPr>
              <a:t>1-March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Pillow'!$F$68:$F$69</c:f>
            </c:numRef>
          </c:xVal>
          <c:yVal>
            <c:numRef>
              <c:f>'Snow Pillow'!$B$5:$B$32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827875"/>
        <c:axId val="1557246743"/>
      </c:scatterChart>
      <c:valAx>
        <c:axId val="1231827875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Twin Lakes Pillow Station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57246743"/>
      </c:valAx>
      <c:valAx>
        <c:axId val="1557246743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31827875"/>
      </c:valAx>
    </c:plotArea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y = 0.02x + 238.89
R2 = 0.13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Regression'!$O$203:$O$232</c:f>
            </c:numRef>
          </c:xVal>
          <c:yVal>
            <c:numRef>
              <c:f>'Linear Regression'!$Q$203:$Q$232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Regression'!$O$203:$O$232</c:f>
            </c:numRef>
          </c:xVal>
          <c:yVal>
            <c:numRef>
              <c:f>'Linear Regression'!$J$206:$J$207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Regression'!$O$203:$O$232</c:f>
            </c:numRef>
          </c:xVal>
          <c:yVal>
            <c:numRef>
              <c:f>'Linear Regression'!$P$203:$P$232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Regression'!$O$203:$O$232</c:f>
            </c:numRef>
          </c:xVal>
          <c:yVal>
            <c:numRef>
              <c:f>'Linear Regression'!$R$203:$R$232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654430"/>
        <c:axId val="822439124"/>
      </c:scatterChart>
      <c:valAx>
        <c:axId val="1311654430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March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22439124"/>
      </c:valAx>
      <c:valAx>
        <c:axId val="8224391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1165443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5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000">
                <a:solidFill>
                  <a:srgbClr val="000000"/>
                </a:solidFill>
                <a:latin typeface="+mn-lt"/>
              </a:defRPr>
            </a:pPr>
            <a:r>
              <a:rPr b="1" i="0" sz="1000">
                <a:solidFill>
                  <a:srgbClr val="000000"/>
                </a:solidFill>
                <a:latin typeface="+mn-lt"/>
              </a:rPr>
              <a:t>1-April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Pillow'!$N$68:$N$69</c:f>
            </c:numRef>
          </c:xVal>
          <c:yVal>
            <c:numRef>
              <c:f>'Snow Pillow'!$C$5:$C$32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2556366"/>
        <c:axId val="645894039"/>
      </c:scatterChart>
      <c:valAx>
        <c:axId val="1602556366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Twin Lakes Pillow Station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45894039"/>
      </c:valAx>
      <c:valAx>
        <c:axId val="645894039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02556366"/>
      </c:valAx>
    </c:plotArea>
  </c:chart>
  <c:spPr>
    <a:solidFill>
      <a:srgbClr val="FFFFFF"/>
    </a:solidFill>
  </c:spPr>
</c:chartSpace>
</file>

<file path=xl/charts/chart5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000">
                <a:solidFill>
                  <a:srgbClr val="000000"/>
                </a:solidFill>
                <a:latin typeface="+mn-lt"/>
              </a:defRPr>
            </a:pPr>
            <a:r>
              <a:rPr b="1" i="0" sz="1000">
                <a:solidFill>
                  <a:srgbClr val="000000"/>
                </a:solidFill>
                <a:latin typeface="+mn-lt"/>
              </a:rPr>
              <a:t>1-March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Pillow'!$F$95:$F$96</c:f>
            </c:numRef>
          </c:xVal>
          <c:yVal>
            <c:numRef>
              <c:f>'Snow Pillow'!$B$24:$B$30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592832"/>
        <c:axId val="1499279362"/>
      </c:scatterChart>
      <c:valAx>
        <c:axId val="1309592832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Pillow Stations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99279362"/>
      </c:valAx>
      <c:valAx>
        <c:axId val="1499279362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09592832"/>
      </c:valAx>
    </c:plotArea>
  </c:chart>
  <c:spPr>
    <a:solidFill>
      <a:srgbClr val="FFFFFF"/>
    </a:solidFill>
  </c:spPr>
</c:chartSpace>
</file>

<file path=xl/charts/chart5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000">
                <a:solidFill>
                  <a:srgbClr val="000000"/>
                </a:solidFill>
                <a:latin typeface="+mn-lt"/>
              </a:defRPr>
            </a:pPr>
            <a:r>
              <a:rPr b="1" i="0" sz="1000">
                <a:solidFill>
                  <a:srgbClr val="000000"/>
                </a:solidFill>
                <a:latin typeface="+mn-lt"/>
              </a:rPr>
              <a:t>1-April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Pillow'!$N$95:$N$96</c:f>
            </c:numRef>
          </c:xVal>
          <c:yVal>
            <c:numRef>
              <c:f>'Snow Pillow'!$C$24:$C$30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722230"/>
        <c:axId val="1496844538"/>
      </c:scatterChart>
      <c:valAx>
        <c:axId val="1471722230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Pillow Stations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96844538"/>
      </c:valAx>
      <c:valAx>
        <c:axId val="1496844538"/>
        <c:scaling>
          <c:orientation val="minMax"/>
          <c:max val="2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in 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1722230"/>
      </c:valAx>
    </c:plotArea>
  </c:chart>
  <c:spPr>
    <a:solidFill>
      <a:srgbClr val="FFFFFF"/>
    </a:solidFill>
  </c:spPr>
</c:chartSpace>
</file>

<file path=xl/charts/chart5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Pillow'!$F$43:$F$44</c:f>
            </c:numRef>
          </c:xVal>
          <c:yVal>
            <c:numRef>
              <c:f>'Snow Pillow'!$B$5:$B$32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168975"/>
        <c:axId val="436246985"/>
      </c:scatterChart>
      <c:valAx>
        <c:axId val="962168975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Paddle River H.W. PI Station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36246985"/>
      </c:valAx>
      <c:valAx>
        <c:axId val="436246985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   Average SWE (mm) in  a 
Studied Basin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2168975"/>
      </c:valAx>
    </c:plotArea>
  </c:chart>
  <c:spPr>
    <a:solidFill>
      <a:srgbClr val="FFFFFF"/>
    </a:solidFill>
  </c:spPr>
</c:chartSpace>
</file>

<file path=xl/charts/chart5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Pillow'!$F$68:$F$69</c:f>
            </c:numRef>
          </c:xVal>
          <c:yVal>
            <c:numRef>
              <c:f>'Snow Pillow'!$B$5:$B$32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168686"/>
        <c:axId val="1123885199"/>
      </c:scatterChart>
      <c:valAx>
        <c:axId val="1941168686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Twin Lakes Pillow Station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23885199"/>
      </c:valAx>
      <c:valAx>
        <c:axId val="1123885199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  Average SWE (mm) in  a 
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41168686"/>
      </c:valAx>
    </c:plotArea>
  </c:chart>
  <c:spPr>
    <a:solidFill>
      <a:srgbClr val="FFFFFF"/>
    </a:solidFill>
  </c:spPr>
</c:chartSpace>
</file>

<file path=xl/charts/chart5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Pillow'!$F$95:$F$96</c:f>
            </c:numRef>
          </c:xVal>
          <c:yVal>
            <c:numRef>
              <c:f>'Snow Pillow'!$B$24:$B$30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480239"/>
        <c:axId val="775497177"/>
      </c:scatterChart>
      <c:valAx>
        <c:axId val="1509480239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Pillow Stations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75497177"/>
      </c:valAx>
      <c:valAx>
        <c:axId val="775497177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  Average SWE (mm) in  a 
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09480239"/>
      </c:valAx>
    </c:plotArea>
  </c:chart>
  <c:spPr>
    <a:solidFill>
      <a:srgbClr val="FFFFFF"/>
    </a:solidFill>
  </c:spPr>
</c:chartSpace>
</file>

<file path=xl/charts/chart5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Pillow'!$N$43:$N$44</c:f>
            </c:numRef>
          </c:xVal>
          <c:yVal>
            <c:numRef>
              <c:f>'Snow Pillow'!$C$5:$C$32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8752534"/>
        <c:axId val="705593498"/>
      </c:scatterChart>
      <c:valAx>
        <c:axId val="1918752534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Paddle River H.W. PI Station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05593498"/>
      </c:valAx>
      <c:valAx>
        <c:axId val="705593498"/>
        <c:scaling>
          <c:orientation val="minMax"/>
          <c:max val="2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  Average SWE (mm) in  a 
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18752534"/>
      </c:valAx>
    </c:plotArea>
  </c:chart>
  <c:spPr>
    <a:solidFill>
      <a:srgbClr val="FFFFFF"/>
    </a:solidFill>
  </c:spPr>
</c:chartSpace>
</file>

<file path=xl/charts/chart5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Pillow'!$N$68:$N$69</c:f>
            </c:numRef>
          </c:xVal>
          <c:yVal>
            <c:numRef>
              <c:f>'Snow Pillow'!$C$5:$C$32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574016"/>
        <c:axId val="1436357932"/>
      </c:scatterChart>
      <c:valAx>
        <c:axId val="321574016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SWE (mm) at Twin Lakes Pillow Snow Station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36357932"/>
      </c:valAx>
      <c:valAx>
        <c:axId val="1436357932"/>
        <c:scaling>
          <c:orientation val="minMax"/>
          <c:max val="1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  Average SWE (mm) in  a
 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21574016"/>
      </c:valAx>
    </c:plotArea>
  </c:chart>
  <c:spPr>
    <a:solidFill>
      <a:srgbClr val="FFFFFF"/>
    </a:solidFill>
  </c:spPr>
</c:chartSpace>
</file>

<file path=xl/charts/chart5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trendline>
            <c:name>Linear (01-Mar)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'Snow Pillow'!$N$95:$N$96</c:f>
            </c:numRef>
          </c:xVal>
          <c:yVal>
            <c:numRef>
              <c:f>'Snow Pillow'!$C$24:$C$30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035173"/>
        <c:axId val="1819805902"/>
      </c:scatterChart>
      <c:valAx>
        <c:axId val="964035173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Pillow Stations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19805902"/>
      </c:valAx>
      <c:valAx>
        <c:axId val="1819805902"/>
        <c:scaling>
          <c:orientation val="minMax"/>
          <c:max val="20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  Average SWE (mm) in  a 
Studied Basin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4035173"/>
      </c:valAx>
    </c:plotArea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y = 0.02x + 0.69
R2 = 0.09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Regression'!$O$238:$O$267</c:f>
            </c:numRef>
          </c:xVal>
          <c:yVal>
            <c:numRef>
              <c:f>'Linear Regression'!$Q$238:$Q$267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Regression'!$O$238:$O$267</c:f>
            </c:numRef>
          </c:xVal>
          <c:yVal>
            <c:numRef>
              <c:f>'Linear Regression'!$J$241:$J$242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Regression'!$O$238:$O$267</c:f>
            </c:numRef>
          </c:xVal>
          <c:yVal>
            <c:numRef>
              <c:f>'Linear Regression'!$P$238:$P$267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Regression'!$O$238:$O$267</c:f>
            </c:numRef>
          </c:xVal>
          <c:yVal>
            <c:numRef>
              <c:f>'Linear Regression'!$R$238:$R$267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3338503"/>
        <c:axId val="1008406782"/>
      </c:scatterChart>
      <c:valAx>
        <c:axId val="733338503"/>
        <c:scaling>
          <c:orientation val="minMax"/>
          <c:max val="1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March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08406782"/>
      </c:valAx>
      <c:valAx>
        <c:axId val="100840678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- 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3333850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y = 0.004x + 238.57
R2 = 0.13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Regression'!$AG$169:$AG$198</c:f>
            </c:numRef>
          </c:xVal>
          <c:yVal>
            <c:numRef>
              <c:f>'Linear Regression'!$AI$169:$AI$198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Regression'!$AG$169:$AG$198</c:f>
            </c:numRef>
          </c:xVal>
          <c:yVal>
            <c:numRef>
              <c:f>'Linear Regression'!$AF$138:$AF$139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Regression'!$AG$169:$AG$198</c:f>
            </c:numRef>
          </c:xVal>
          <c:yVal>
            <c:numRef>
              <c:f>'Linear Regression'!$AH$169:$AH$198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816968"/>
        <c:axId val="1130126962"/>
      </c:scatterChart>
      <c:valAx>
        <c:axId val="1306816968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April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30126962"/>
      </c:valAx>
      <c:valAx>
        <c:axId val="1130126962"/>
        <c:scaling>
          <c:orientation val="minMax"/>
          <c:max val="2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HBo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0681696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y = 0.007 + 240.10
R2 = 0.03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Regression'!$AG$206:$AG$235</c:f>
            </c:numRef>
          </c:xVal>
          <c:yVal>
            <c:numRef>
              <c:f>'Linear Regression'!$AI$206:$AI$235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Regression'!$AG$206:$AG$235</c:f>
            </c:numRef>
          </c:xVal>
          <c:yVal>
            <c:numRef>
              <c:f>'Linear Regression'!$V$215:$V$216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Regression'!$AG$206:$AG$235</c:f>
            </c:numRef>
          </c:xVal>
          <c:yVal>
            <c:numRef>
              <c:f>'Linear Regression'!$AH$206:$AH$235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Regression'!$AG$206:$AG$235</c:f>
            </c:numRef>
          </c:xVal>
          <c:yVal>
            <c:numRef>
              <c:f>'Linear Regression'!$AJ$206:$AJ$235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848009"/>
        <c:axId val="1200224449"/>
      </c:scatterChart>
      <c:valAx>
        <c:axId val="797848009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April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00224449"/>
      </c:valAx>
      <c:valAx>
        <c:axId val="120022444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9784800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y = 0.006x + 1.53
R2 = 0.03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'Linear Regression'!$AG$241:$AG$270</c:f>
            </c:numRef>
          </c:xVal>
          <c:yVal>
            <c:numRef>
              <c:f>'Linear Regression'!$AI$241:$AI$270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'Linear Regression'!$AG$241:$AG$270</c:f>
            </c:numRef>
          </c:xVal>
          <c:yVal>
            <c:numRef>
              <c:f>'Linear Regression'!$V$243:$V$244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Regression'!$AG$241:$AG$270</c:f>
            </c:numRef>
          </c:xVal>
          <c:yVal>
            <c:numRef>
              <c:f>'Linear Regression'!$AH$241:$AH$270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'Linear Regression'!$AG$241:$AG$270</c:f>
            </c:numRef>
          </c:xVal>
          <c:yVal>
            <c:numRef>
              <c:f>'Linear Regression'!$AJ$241:$AJ$270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886856"/>
        <c:axId val="1319414651"/>
      </c:scatterChart>
      <c:valAx>
        <c:axId val="578886856"/>
        <c:scaling>
          <c:orientation val="minMax"/>
          <c:max val="20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Average SWE (mm) for April 1st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19414651"/>
      </c:valAx>
      <c:valAx>
        <c:axId val="131941465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- HF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7888685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20" Type="http://schemas.openxmlformats.org/officeDocument/2006/relationships/chart" Target="../charts/chart20.xml"/><Relationship Id="rId11" Type="http://schemas.openxmlformats.org/officeDocument/2006/relationships/chart" Target="../charts/chart11.xml"/><Relationship Id="rId10" Type="http://schemas.openxmlformats.org/officeDocument/2006/relationships/chart" Target="../charts/chart10.xml"/><Relationship Id="rId21" Type="http://schemas.openxmlformats.org/officeDocument/2006/relationships/chart" Target="../charts/chart21.xml"/><Relationship Id="rId13" Type="http://schemas.openxmlformats.org/officeDocument/2006/relationships/chart" Target="../charts/chart13.xml"/><Relationship Id="rId12" Type="http://schemas.openxmlformats.org/officeDocument/2006/relationships/chart" Target="../charts/chart12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5" Type="http://schemas.openxmlformats.org/officeDocument/2006/relationships/chart" Target="../charts/chart15.xml"/><Relationship Id="rId14" Type="http://schemas.openxmlformats.org/officeDocument/2006/relationships/chart" Target="../charts/chart14.xml"/><Relationship Id="rId17" Type="http://schemas.openxmlformats.org/officeDocument/2006/relationships/chart" Target="../charts/chart17.xml"/><Relationship Id="rId16" Type="http://schemas.openxmlformats.org/officeDocument/2006/relationships/chart" Target="../charts/chart16.xml"/><Relationship Id="rId5" Type="http://schemas.openxmlformats.org/officeDocument/2006/relationships/chart" Target="../charts/chart5.xml"/><Relationship Id="rId19" Type="http://schemas.openxmlformats.org/officeDocument/2006/relationships/chart" Target="../charts/chart19.xml"/><Relationship Id="rId6" Type="http://schemas.openxmlformats.org/officeDocument/2006/relationships/chart" Target="../charts/chart6.xml"/><Relationship Id="rId18" Type="http://schemas.openxmlformats.org/officeDocument/2006/relationships/chart" Target="../charts/chart18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<Relationships xmlns="http://schemas.openxmlformats.org/package/2006/relationships"><Relationship Id="rId11" Type="http://schemas.openxmlformats.org/officeDocument/2006/relationships/chart" Target="../charts/chart33.xml"/><Relationship Id="rId10" Type="http://schemas.openxmlformats.org/officeDocument/2006/relationships/chart" Target="../charts/chart32.xml"/><Relationship Id="rId13" Type="http://schemas.openxmlformats.org/officeDocument/2006/relationships/chart" Target="../charts/chart35.xml"/><Relationship Id="rId12" Type="http://schemas.openxmlformats.org/officeDocument/2006/relationships/chart" Target="../charts/chart34.xml"/><Relationship Id="rId1" Type="http://schemas.openxmlformats.org/officeDocument/2006/relationships/chart" Target="../charts/chart23.xml"/><Relationship Id="rId2" Type="http://schemas.openxmlformats.org/officeDocument/2006/relationships/chart" Target="../charts/chart24.xml"/><Relationship Id="rId3" Type="http://schemas.openxmlformats.org/officeDocument/2006/relationships/chart" Target="../charts/chart25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5" Type="http://schemas.openxmlformats.org/officeDocument/2006/relationships/chart" Target="../charts/chart37.xml"/><Relationship Id="rId14" Type="http://schemas.openxmlformats.org/officeDocument/2006/relationships/chart" Target="../charts/chart36.xml"/><Relationship Id="rId17" Type="http://schemas.openxmlformats.org/officeDocument/2006/relationships/chart" Target="../charts/chart39.xml"/><Relationship Id="rId16" Type="http://schemas.openxmlformats.org/officeDocument/2006/relationships/chart" Target="../charts/chart38.xml"/><Relationship Id="rId5" Type="http://schemas.openxmlformats.org/officeDocument/2006/relationships/chart" Target="../charts/chart27.xml"/><Relationship Id="rId6" Type="http://schemas.openxmlformats.org/officeDocument/2006/relationships/chart" Target="../charts/chart28.xml"/><Relationship Id="rId7" Type="http://schemas.openxmlformats.org/officeDocument/2006/relationships/chart" Target="../charts/chart29.xml"/><Relationship Id="rId8" Type="http://schemas.openxmlformats.org/officeDocument/2006/relationships/chart" Target="../charts/chart30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7.xml.rels><?xml version="1.0" encoding="UTF-8" standalone="yes"?><Relationships xmlns="http://schemas.openxmlformats.org/package/2006/relationships"><Relationship Id="rId11" Type="http://schemas.openxmlformats.org/officeDocument/2006/relationships/chart" Target="../charts/chart51.xml"/><Relationship Id="rId10" Type="http://schemas.openxmlformats.org/officeDocument/2006/relationships/chart" Target="../charts/chart50.xml"/><Relationship Id="rId13" Type="http://schemas.openxmlformats.org/officeDocument/2006/relationships/chart" Target="../charts/chart53.xml"/><Relationship Id="rId12" Type="http://schemas.openxmlformats.org/officeDocument/2006/relationships/chart" Target="../charts/chart52.xml"/><Relationship Id="rId1" Type="http://schemas.openxmlformats.org/officeDocument/2006/relationships/chart" Target="../charts/chart41.xml"/><Relationship Id="rId2" Type="http://schemas.openxmlformats.org/officeDocument/2006/relationships/chart" Target="../charts/chart42.xml"/><Relationship Id="rId3" Type="http://schemas.openxmlformats.org/officeDocument/2006/relationships/chart" Target="../charts/chart43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Relationship Id="rId15" Type="http://schemas.openxmlformats.org/officeDocument/2006/relationships/chart" Target="../charts/chart55.xml"/><Relationship Id="rId14" Type="http://schemas.openxmlformats.org/officeDocument/2006/relationships/chart" Target="../charts/chart54.xml"/><Relationship Id="rId17" Type="http://schemas.openxmlformats.org/officeDocument/2006/relationships/chart" Target="../charts/chart57.xml"/><Relationship Id="rId16" Type="http://schemas.openxmlformats.org/officeDocument/2006/relationships/chart" Target="../charts/chart56.xml"/><Relationship Id="rId5" Type="http://schemas.openxmlformats.org/officeDocument/2006/relationships/chart" Target="../charts/chart45.xml"/><Relationship Id="rId6" Type="http://schemas.openxmlformats.org/officeDocument/2006/relationships/chart" Target="../charts/chart46.xml"/><Relationship Id="rId18" Type="http://schemas.openxmlformats.org/officeDocument/2006/relationships/chart" Target="../charts/chart58.xml"/><Relationship Id="rId7" Type="http://schemas.openxmlformats.org/officeDocument/2006/relationships/chart" Target="../charts/chart47.xml"/><Relationship Id="rId8" Type="http://schemas.openxmlformats.org/officeDocument/2006/relationships/chart" Target="../charts/chart48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5248275" cy="7772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152400</xdr:rowOff>
    </xdr:from>
    <xdr:ext cx="3095625" cy="34766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0</xdr:colOff>
      <xdr:row>73</xdr:row>
      <xdr:rowOff>0</xdr:rowOff>
    </xdr:from>
    <xdr:ext cx="3267075" cy="3676650"/>
    <xdr:graphicFrame>
      <xdr:nvGraphicFramePr>
        <xdr:cNvPr descr="Chart 1"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</xdr:col>
      <xdr:colOff>0</xdr:colOff>
      <xdr:row>112</xdr:row>
      <xdr:rowOff>0</xdr:rowOff>
    </xdr:from>
    <xdr:ext cx="3086100" cy="3733800"/>
    <xdr:graphicFrame>
      <xdr:nvGraphicFramePr>
        <xdr:cNvPr descr="Chart 2"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</xdr:col>
      <xdr:colOff>0</xdr:colOff>
      <xdr:row>165</xdr:row>
      <xdr:rowOff>0</xdr:rowOff>
    </xdr:from>
    <xdr:ext cx="3200400" cy="3800475"/>
    <xdr:graphicFrame>
      <xdr:nvGraphicFramePr>
        <xdr:cNvPr descr="Chart 3"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0</xdr:col>
      <xdr:colOff>476250</xdr:colOff>
      <xdr:row>199</xdr:row>
      <xdr:rowOff>123825</xdr:rowOff>
    </xdr:from>
    <xdr:ext cx="3209925" cy="3857625"/>
    <xdr:graphicFrame>
      <xdr:nvGraphicFramePr>
        <xdr:cNvPr descr="Chart 4"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0</xdr:col>
      <xdr:colOff>514350</xdr:colOff>
      <xdr:row>234</xdr:row>
      <xdr:rowOff>114300</xdr:rowOff>
    </xdr:from>
    <xdr:ext cx="3228975" cy="3867150"/>
    <xdr:graphicFrame>
      <xdr:nvGraphicFramePr>
        <xdr:cNvPr descr="Chart 5"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22</xdr:col>
      <xdr:colOff>266700</xdr:colOff>
      <xdr:row>167</xdr:row>
      <xdr:rowOff>19050</xdr:rowOff>
    </xdr:from>
    <xdr:ext cx="3714750" cy="3771900"/>
    <xdr:graphicFrame>
      <xdr:nvGraphicFramePr>
        <xdr:cNvPr descr="Chart 6" id="7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  <xdr:oneCellAnchor>
    <xdr:from>
      <xdr:col>22</xdr:col>
      <xdr:colOff>190500</xdr:colOff>
      <xdr:row>200</xdr:row>
      <xdr:rowOff>66675</xdr:rowOff>
    </xdr:from>
    <xdr:ext cx="3609975" cy="3800475"/>
    <xdr:graphicFrame>
      <xdr:nvGraphicFramePr>
        <xdr:cNvPr descr="Chart 7" id="8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"/>
        </a:graphicData>
      </a:graphic>
    </xdr:graphicFrame>
    <xdr:clientData fLocksWithSheet="0"/>
  </xdr:oneCellAnchor>
  <xdr:oneCellAnchor>
    <xdr:from>
      <xdr:col>22</xdr:col>
      <xdr:colOff>485775</xdr:colOff>
      <xdr:row>235</xdr:row>
      <xdr:rowOff>9525</xdr:rowOff>
    </xdr:from>
    <xdr:ext cx="3419475" cy="3819525"/>
    <xdr:graphicFrame>
      <xdr:nvGraphicFramePr>
        <xdr:cNvPr descr="Chart 8" id="9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"/>
        </a:graphicData>
      </a:graphic>
    </xdr:graphicFrame>
    <xdr:clientData fLocksWithSheet="0"/>
  </xdr:oneCellAnchor>
  <xdr:oneCellAnchor>
    <xdr:from>
      <xdr:col>0</xdr:col>
      <xdr:colOff>304800</xdr:colOff>
      <xdr:row>349</xdr:row>
      <xdr:rowOff>161925</xdr:rowOff>
    </xdr:from>
    <xdr:ext cx="3267075" cy="3771900"/>
    <xdr:graphicFrame>
      <xdr:nvGraphicFramePr>
        <xdr:cNvPr descr="Chart 9" id="10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"/>
        </a:graphicData>
      </a:graphic>
    </xdr:graphicFrame>
    <xdr:clientData fLocksWithSheet="0"/>
  </xdr:oneCellAnchor>
  <xdr:oneCellAnchor>
    <xdr:from>
      <xdr:col>0</xdr:col>
      <xdr:colOff>381000</xdr:colOff>
      <xdr:row>390</xdr:row>
      <xdr:rowOff>171450</xdr:rowOff>
    </xdr:from>
    <xdr:ext cx="3248025" cy="3800475"/>
    <xdr:graphicFrame>
      <xdr:nvGraphicFramePr>
        <xdr:cNvPr descr="Chart 10" id="11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"/>
        </a:graphicData>
      </a:graphic>
    </xdr:graphicFrame>
    <xdr:clientData fLocksWithSheet="0"/>
  </xdr:oneCellAnchor>
  <xdr:oneCellAnchor>
    <xdr:from>
      <xdr:col>19</xdr:col>
      <xdr:colOff>0</xdr:colOff>
      <xdr:row>2</xdr:row>
      <xdr:rowOff>0</xdr:rowOff>
    </xdr:from>
    <xdr:ext cx="3105150" cy="3476625"/>
    <xdr:graphicFrame>
      <xdr:nvGraphicFramePr>
        <xdr:cNvPr descr="Chart 11" id="12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"/>
        </a:graphicData>
      </a:graphic>
    </xdr:graphicFrame>
    <xdr:clientData fLocksWithSheet="0"/>
  </xdr:oneCellAnchor>
  <xdr:oneCellAnchor>
    <xdr:from>
      <xdr:col>1</xdr:col>
      <xdr:colOff>0</xdr:colOff>
      <xdr:row>38</xdr:row>
      <xdr:rowOff>0</xdr:rowOff>
    </xdr:from>
    <xdr:ext cx="3133725" cy="3524250"/>
    <xdr:graphicFrame>
      <xdr:nvGraphicFramePr>
        <xdr:cNvPr descr="Chart 12" id="13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"/>
        </a:graphicData>
      </a:graphic>
    </xdr:graphicFrame>
    <xdr:clientData fLocksWithSheet="0"/>
  </xdr:oneCellAnchor>
  <xdr:oneCellAnchor>
    <xdr:from>
      <xdr:col>19</xdr:col>
      <xdr:colOff>0</xdr:colOff>
      <xdr:row>40</xdr:row>
      <xdr:rowOff>0</xdr:rowOff>
    </xdr:from>
    <xdr:ext cx="3133725" cy="3543300"/>
    <xdr:graphicFrame>
      <xdr:nvGraphicFramePr>
        <xdr:cNvPr descr="Chart 13" id="14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4"/>
        </a:graphicData>
      </a:graphic>
    </xdr:graphicFrame>
    <xdr:clientData fLocksWithSheet="0"/>
  </xdr:oneCellAnchor>
  <xdr:oneCellAnchor>
    <xdr:from>
      <xdr:col>18</xdr:col>
      <xdr:colOff>0</xdr:colOff>
      <xdr:row>73</xdr:row>
      <xdr:rowOff>0</xdr:rowOff>
    </xdr:from>
    <xdr:ext cx="3267075" cy="3686175"/>
    <xdr:graphicFrame>
      <xdr:nvGraphicFramePr>
        <xdr:cNvPr descr="Chart 14" id="15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5"/>
        </a:graphicData>
      </a:graphic>
    </xdr:graphicFrame>
    <xdr:clientData fLocksWithSheet="0"/>
  </xdr:oneCellAnchor>
  <xdr:oneCellAnchor>
    <xdr:from>
      <xdr:col>18</xdr:col>
      <xdr:colOff>0</xdr:colOff>
      <xdr:row>113</xdr:row>
      <xdr:rowOff>0</xdr:rowOff>
    </xdr:from>
    <xdr:ext cx="3095625" cy="3733800"/>
    <xdr:graphicFrame>
      <xdr:nvGraphicFramePr>
        <xdr:cNvPr descr="Chart 15" id="16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6"/>
        </a:graphicData>
      </a:graphic>
    </xdr:graphicFrame>
    <xdr:clientData fLocksWithSheet="0"/>
  </xdr:oneCellAnchor>
  <xdr:oneCellAnchor>
    <xdr:from>
      <xdr:col>1</xdr:col>
      <xdr:colOff>0</xdr:colOff>
      <xdr:row>275</xdr:row>
      <xdr:rowOff>19050</xdr:rowOff>
    </xdr:from>
    <xdr:ext cx="3228975" cy="3886200"/>
    <xdr:graphicFrame>
      <xdr:nvGraphicFramePr>
        <xdr:cNvPr descr="Chart 16" id="17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7"/>
        </a:graphicData>
      </a:graphic>
    </xdr:graphicFrame>
    <xdr:clientData fLocksWithSheet="0"/>
  </xdr:oneCellAnchor>
  <xdr:oneCellAnchor>
    <xdr:from>
      <xdr:col>23</xdr:col>
      <xdr:colOff>0</xdr:colOff>
      <xdr:row>274</xdr:row>
      <xdr:rowOff>0</xdr:rowOff>
    </xdr:from>
    <xdr:ext cx="3429000" cy="3819525"/>
    <xdr:graphicFrame>
      <xdr:nvGraphicFramePr>
        <xdr:cNvPr descr="Chart 17" id="18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8"/>
        </a:graphicData>
      </a:graphic>
    </xdr:graphicFrame>
    <xdr:clientData fLocksWithSheet="0"/>
  </xdr:oneCellAnchor>
  <xdr:oneCellAnchor>
    <xdr:from>
      <xdr:col>1</xdr:col>
      <xdr:colOff>0</xdr:colOff>
      <xdr:row>313</xdr:row>
      <xdr:rowOff>0</xdr:rowOff>
    </xdr:from>
    <xdr:ext cx="3238500" cy="3924300"/>
    <xdr:graphicFrame>
      <xdr:nvGraphicFramePr>
        <xdr:cNvPr descr="Chart 18" id="19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9"/>
        </a:graphicData>
      </a:graphic>
    </xdr:graphicFrame>
    <xdr:clientData fLocksWithSheet="0"/>
  </xdr:oneCellAnchor>
  <xdr:oneCellAnchor>
    <xdr:from>
      <xdr:col>23</xdr:col>
      <xdr:colOff>0</xdr:colOff>
      <xdr:row>312</xdr:row>
      <xdr:rowOff>0</xdr:rowOff>
    </xdr:from>
    <xdr:ext cx="3438525" cy="3848100"/>
    <xdr:graphicFrame>
      <xdr:nvGraphicFramePr>
        <xdr:cNvPr descr="Chart 19" id="20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0"/>
        </a:graphicData>
      </a:graphic>
    </xdr:graphicFrame>
    <xdr:clientData fLocksWithSheet="0"/>
  </xdr:oneCellAnchor>
  <xdr:oneCellAnchor>
    <xdr:from>
      <xdr:col>19</xdr:col>
      <xdr:colOff>0</xdr:colOff>
      <xdr:row>393</xdr:row>
      <xdr:rowOff>0</xdr:rowOff>
    </xdr:from>
    <xdr:ext cx="3257550" cy="3819525"/>
    <xdr:graphicFrame>
      <xdr:nvGraphicFramePr>
        <xdr:cNvPr descr="Chart 20" id="21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3209925" cy="3400425"/>
    <xdr:graphicFrame>
      <xdr:nvGraphicFramePr>
        <xdr:cNvPr descr="Chart 0" id="22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314325</xdr:colOff>
      <xdr:row>2</xdr:row>
      <xdr:rowOff>9525</xdr:rowOff>
    </xdr:from>
    <xdr:ext cx="3638550" cy="3248025"/>
    <xdr:graphicFrame>
      <xdr:nvGraphicFramePr>
        <xdr:cNvPr descr="Chart 0" id="23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36</xdr:col>
      <xdr:colOff>0</xdr:colOff>
      <xdr:row>2</xdr:row>
      <xdr:rowOff>0</xdr:rowOff>
    </xdr:from>
    <xdr:ext cx="3638550" cy="3257550"/>
    <xdr:graphicFrame>
      <xdr:nvGraphicFramePr>
        <xdr:cNvPr descr="Chart 1" id="24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49</xdr:col>
      <xdr:colOff>19050</xdr:colOff>
      <xdr:row>2</xdr:row>
      <xdr:rowOff>28575</xdr:rowOff>
    </xdr:from>
    <xdr:ext cx="3648075" cy="3257550"/>
    <xdr:graphicFrame>
      <xdr:nvGraphicFramePr>
        <xdr:cNvPr descr="Chart 2" id="25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73</xdr:col>
      <xdr:colOff>0</xdr:colOff>
      <xdr:row>2</xdr:row>
      <xdr:rowOff>0</xdr:rowOff>
    </xdr:from>
    <xdr:ext cx="3657600" cy="3276600"/>
    <xdr:graphicFrame>
      <xdr:nvGraphicFramePr>
        <xdr:cNvPr descr="Chart 3" id="26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86</xdr:col>
      <xdr:colOff>0</xdr:colOff>
      <xdr:row>2</xdr:row>
      <xdr:rowOff>0</xdr:rowOff>
    </xdr:from>
    <xdr:ext cx="3867150" cy="3552825"/>
    <xdr:graphicFrame>
      <xdr:nvGraphicFramePr>
        <xdr:cNvPr descr="Chart 4" id="27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99</xdr:col>
      <xdr:colOff>0</xdr:colOff>
      <xdr:row>1</xdr:row>
      <xdr:rowOff>114300</xdr:rowOff>
    </xdr:from>
    <xdr:ext cx="3876675" cy="3581400"/>
    <xdr:graphicFrame>
      <xdr:nvGraphicFramePr>
        <xdr:cNvPr descr="Chart 5" id="28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112</xdr:col>
      <xdr:colOff>0</xdr:colOff>
      <xdr:row>2</xdr:row>
      <xdr:rowOff>0</xdr:rowOff>
    </xdr:from>
    <xdr:ext cx="3886200" cy="3562350"/>
    <xdr:graphicFrame>
      <xdr:nvGraphicFramePr>
        <xdr:cNvPr descr="Chart 6" id="29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  <xdr:oneCellAnchor>
    <xdr:from>
      <xdr:col>131</xdr:col>
      <xdr:colOff>0</xdr:colOff>
      <xdr:row>2</xdr:row>
      <xdr:rowOff>0</xdr:rowOff>
    </xdr:from>
    <xdr:ext cx="3895725" cy="3571875"/>
    <xdr:graphicFrame>
      <xdr:nvGraphicFramePr>
        <xdr:cNvPr descr="Chart 7" id="30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"/>
        </a:graphicData>
      </a:graphic>
    </xdr:graphicFrame>
    <xdr:clientData fLocksWithSheet="0"/>
  </xdr:oneCellAnchor>
  <xdr:oneCellAnchor>
    <xdr:from>
      <xdr:col>150</xdr:col>
      <xdr:colOff>0</xdr:colOff>
      <xdr:row>2</xdr:row>
      <xdr:rowOff>0</xdr:rowOff>
    </xdr:from>
    <xdr:ext cx="3905250" cy="3590925"/>
    <xdr:graphicFrame>
      <xdr:nvGraphicFramePr>
        <xdr:cNvPr descr="Chart 8" id="31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"/>
        </a:graphicData>
      </a:graphic>
    </xdr:graphicFrame>
    <xdr:clientData fLocksWithSheet="0"/>
  </xdr:oneCellAnchor>
  <xdr:oneCellAnchor>
    <xdr:from>
      <xdr:col>13</xdr:col>
      <xdr:colOff>0</xdr:colOff>
      <xdr:row>2</xdr:row>
      <xdr:rowOff>0</xdr:rowOff>
    </xdr:from>
    <xdr:ext cx="4162425" cy="3257550"/>
    <xdr:graphicFrame>
      <xdr:nvGraphicFramePr>
        <xdr:cNvPr descr="Chart 9" id="32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"/>
        </a:graphicData>
      </a:graphic>
    </xdr:graphicFrame>
    <xdr:clientData fLocksWithSheet="0"/>
  </xdr:oneCellAnchor>
  <xdr:oneCellAnchor>
    <xdr:from>
      <xdr:col>24</xdr:col>
      <xdr:colOff>0</xdr:colOff>
      <xdr:row>2</xdr:row>
      <xdr:rowOff>0</xdr:rowOff>
    </xdr:from>
    <xdr:ext cx="4162425" cy="3267075"/>
    <xdr:graphicFrame>
      <xdr:nvGraphicFramePr>
        <xdr:cNvPr descr="Chart 10" id="33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"/>
        </a:graphicData>
      </a:graphic>
    </xdr:graphicFrame>
    <xdr:clientData fLocksWithSheet="0"/>
  </xdr:oneCellAnchor>
  <xdr:oneCellAnchor>
    <xdr:from>
      <xdr:col>62</xdr:col>
      <xdr:colOff>0</xdr:colOff>
      <xdr:row>3</xdr:row>
      <xdr:rowOff>0</xdr:rowOff>
    </xdr:from>
    <xdr:ext cx="4181475" cy="3257550"/>
    <xdr:graphicFrame>
      <xdr:nvGraphicFramePr>
        <xdr:cNvPr descr="Chart 11" id="34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"/>
        </a:graphicData>
      </a:graphic>
    </xdr:graphicFrame>
    <xdr:clientData fLocksWithSheet="0"/>
  </xdr:oneCellAnchor>
  <xdr:oneCellAnchor>
    <xdr:from>
      <xdr:col>163</xdr:col>
      <xdr:colOff>0</xdr:colOff>
      <xdr:row>2</xdr:row>
      <xdr:rowOff>0</xdr:rowOff>
    </xdr:from>
    <xdr:ext cx="3914775" cy="3600450"/>
    <xdr:graphicFrame>
      <xdr:nvGraphicFramePr>
        <xdr:cNvPr descr="Chart 12" id="35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"/>
        </a:graphicData>
      </a:graphic>
    </xdr:graphicFrame>
    <xdr:clientData fLocksWithSheet="0"/>
  </xdr:oneCellAnchor>
  <xdr:oneCellAnchor>
    <xdr:from>
      <xdr:col>176</xdr:col>
      <xdr:colOff>0</xdr:colOff>
      <xdr:row>2</xdr:row>
      <xdr:rowOff>0</xdr:rowOff>
    </xdr:from>
    <xdr:ext cx="3924300" cy="3600450"/>
    <xdr:graphicFrame>
      <xdr:nvGraphicFramePr>
        <xdr:cNvPr descr="Chart 13" id="36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4"/>
        </a:graphicData>
      </a:graphic>
    </xdr:graphicFrame>
    <xdr:clientData fLocksWithSheet="0"/>
  </xdr:oneCellAnchor>
  <xdr:oneCellAnchor>
    <xdr:from>
      <xdr:col>194</xdr:col>
      <xdr:colOff>0</xdr:colOff>
      <xdr:row>2</xdr:row>
      <xdr:rowOff>0</xdr:rowOff>
    </xdr:from>
    <xdr:ext cx="3924300" cy="3600450"/>
    <xdr:graphicFrame>
      <xdr:nvGraphicFramePr>
        <xdr:cNvPr descr="Chart 14" id="37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5"/>
        </a:graphicData>
      </a:graphic>
    </xdr:graphicFrame>
    <xdr:clientData fLocksWithSheet="0"/>
  </xdr:oneCellAnchor>
  <xdr:oneCellAnchor>
    <xdr:from>
      <xdr:col>207</xdr:col>
      <xdr:colOff>0</xdr:colOff>
      <xdr:row>2</xdr:row>
      <xdr:rowOff>0</xdr:rowOff>
    </xdr:from>
    <xdr:ext cx="3933825" cy="3609975"/>
    <xdr:graphicFrame>
      <xdr:nvGraphicFramePr>
        <xdr:cNvPr descr="Chart 15" id="38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6"/>
        </a:graphicData>
      </a:graphic>
    </xdr:graphicFrame>
    <xdr:clientData fLocksWithSheet="0"/>
  </xdr:oneCellAnchor>
  <xdr:oneCellAnchor>
    <xdr:from>
      <xdr:col>220</xdr:col>
      <xdr:colOff>0</xdr:colOff>
      <xdr:row>2</xdr:row>
      <xdr:rowOff>0</xdr:rowOff>
    </xdr:from>
    <xdr:ext cx="3933825" cy="3629025"/>
    <xdr:graphicFrame>
      <xdr:nvGraphicFramePr>
        <xdr:cNvPr descr="Chart 16" id="39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7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266700</xdr:colOff>
      <xdr:row>4</xdr:row>
      <xdr:rowOff>66675</xdr:rowOff>
    </xdr:from>
    <xdr:ext cx="5867400" cy="5181600"/>
    <xdr:graphicFrame>
      <xdr:nvGraphicFramePr>
        <xdr:cNvPr descr="Chart 0" id="40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28575</xdr:colOff>
      <xdr:row>34</xdr:row>
      <xdr:rowOff>57150</xdr:rowOff>
    </xdr:from>
    <xdr:ext cx="3895725" cy="3771900"/>
    <xdr:graphicFrame>
      <xdr:nvGraphicFramePr>
        <xdr:cNvPr descr="Chart 0" id="41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47625</xdr:colOff>
      <xdr:row>60</xdr:row>
      <xdr:rowOff>0</xdr:rowOff>
    </xdr:from>
    <xdr:ext cx="3829050" cy="3771900"/>
    <xdr:graphicFrame>
      <xdr:nvGraphicFramePr>
        <xdr:cNvPr descr="Chart 1" id="42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66675</xdr:colOff>
      <xdr:row>86</xdr:row>
      <xdr:rowOff>0</xdr:rowOff>
    </xdr:from>
    <xdr:ext cx="3829050" cy="3781425"/>
    <xdr:graphicFrame>
      <xdr:nvGraphicFramePr>
        <xdr:cNvPr descr="Chart 2" id="43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7</xdr:col>
      <xdr:colOff>0</xdr:colOff>
      <xdr:row>35</xdr:row>
      <xdr:rowOff>0</xdr:rowOff>
    </xdr:from>
    <xdr:ext cx="3810000" cy="3771900"/>
    <xdr:graphicFrame>
      <xdr:nvGraphicFramePr>
        <xdr:cNvPr descr="Chart 3" id="44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7</xdr:col>
      <xdr:colOff>133350</xdr:colOff>
      <xdr:row>60</xdr:row>
      <xdr:rowOff>0</xdr:rowOff>
    </xdr:from>
    <xdr:ext cx="3810000" cy="3781425"/>
    <xdr:graphicFrame>
      <xdr:nvGraphicFramePr>
        <xdr:cNvPr descr="Chart 4" id="45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7</xdr:col>
      <xdr:colOff>180975</xdr:colOff>
      <xdr:row>86</xdr:row>
      <xdr:rowOff>9525</xdr:rowOff>
    </xdr:from>
    <xdr:ext cx="3810000" cy="3800475"/>
    <xdr:graphicFrame>
      <xdr:nvGraphicFramePr>
        <xdr:cNvPr descr="Chart 5" id="46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16</xdr:col>
      <xdr:colOff>514350</xdr:colOff>
      <xdr:row>3</xdr:row>
      <xdr:rowOff>152400</xdr:rowOff>
    </xdr:from>
    <xdr:ext cx="2857500" cy="3209925"/>
    <xdr:graphicFrame>
      <xdr:nvGraphicFramePr>
        <xdr:cNvPr descr="Chart 6" id="47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  <xdr:oneCellAnchor>
    <xdr:from>
      <xdr:col>17</xdr:col>
      <xdr:colOff>0</xdr:colOff>
      <xdr:row>27</xdr:row>
      <xdr:rowOff>0</xdr:rowOff>
    </xdr:from>
    <xdr:ext cx="2847975" cy="3200400"/>
    <xdr:graphicFrame>
      <xdr:nvGraphicFramePr>
        <xdr:cNvPr descr="Chart 7" id="48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"/>
        </a:graphicData>
      </a:graphic>
    </xdr:graphicFrame>
    <xdr:clientData fLocksWithSheet="0"/>
  </xdr:oneCellAnchor>
  <xdr:oneCellAnchor>
    <xdr:from>
      <xdr:col>23</xdr:col>
      <xdr:colOff>0</xdr:colOff>
      <xdr:row>4</xdr:row>
      <xdr:rowOff>0</xdr:rowOff>
    </xdr:from>
    <xdr:ext cx="2838450" cy="3095625"/>
    <xdr:graphicFrame>
      <xdr:nvGraphicFramePr>
        <xdr:cNvPr descr="Chart 8" id="49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"/>
        </a:graphicData>
      </a:graphic>
    </xdr:graphicFrame>
    <xdr:clientData fLocksWithSheet="0"/>
  </xdr:oneCellAnchor>
  <xdr:oneCellAnchor>
    <xdr:from>
      <xdr:col>22</xdr:col>
      <xdr:colOff>523875</xdr:colOff>
      <xdr:row>26</xdr:row>
      <xdr:rowOff>152400</xdr:rowOff>
    </xdr:from>
    <xdr:ext cx="2867025" cy="3067050"/>
    <xdr:graphicFrame>
      <xdr:nvGraphicFramePr>
        <xdr:cNvPr descr="Chart 9" id="50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"/>
        </a:graphicData>
      </a:graphic>
    </xdr:graphicFrame>
    <xdr:clientData fLocksWithSheet="0"/>
  </xdr:oneCellAnchor>
  <xdr:oneCellAnchor>
    <xdr:from>
      <xdr:col>29</xdr:col>
      <xdr:colOff>0</xdr:colOff>
      <xdr:row>4</xdr:row>
      <xdr:rowOff>0</xdr:rowOff>
    </xdr:from>
    <xdr:ext cx="2828925" cy="3076575"/>
    <xdr:graphicFrame>
      <xdr:nvGraphicFramePr>
        <xdr:cNvPr descr="Chart 10" id="51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"/>
        </a:graphicData>
      </a:graphic>
    </xdr:graphicFrame>
    <xdr:clientData fLocksWithSheet="0"/>
  </xdr:oneCellAnchor>
  <xdr:oneCellAnchor>
    <xdr:from>
      <xdr:col>29</xdr:col>
      <xdr:colOff>0</xdr:colOff>
      <xdr:row>27</xdr:row>
      <xdr:rowOff>0</xdr:rowOff>
    </xdr:from>
    <xdr:ext cx="2828925" cy="3276600"/>
    <xdr:graphicFrame>
      <xdr:nvGraphicFramePr>
        <xdr:cNvPr descr="Chart 11" id="52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"/>
        </a:graphicData>
      </a:graphic>
    </xdr:graphicFrame>
    <xdr:clientData fLocksWithSheet="0"/>
  </xdr:oneCellAnchor>
  <xdr:oneCellAnchor>
    <xdr:from>
      <xdr:col>39</xdr:col>
      <xdr:colOff>0</xdr:colOff>
      <xdr:row>5</xdr:row>
      <xdr:rowOff>0</xdr:rowOff>
    </xdr:from>
    <xdr:ext cx="2857500" cy="3209925"/>
    <xdr:graphicFrame>
      <xdr:nvGraphicFramePr>
        <xdr:cNvPr descr="Chart 12" id="53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"/>
        </a:graphicData>
      </a:graphic>
    </xdr:graphicFrame>
    <xdr:clientData fLocksWithSheet="0"/>
  </xdr:oneCellAnchor>
  <xdr:oneCellAnchor>
    <xdr:from>
      <xdr:col>45</xdr:col>
      <xdr:colOff>0</xdr:colOff>
      <xdr:row>5</xdr:row>
      <xdr:rowOff>0</xdr:rowOff>
    </xdr:from>
    <xdr:ext cx="2847975" cy="3105150"/>
    <xdr:graphicFrame>
      <xdr:nvGraphicFramePr>
        <xdr:cNvPr descr="Chart 13" id="54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4"/>
        </a:graphicData>
      </a:graphic>
    </xdr:graphicFrame>
    <xdr:clientData fLocksWithSheet="0"/>
  </xdr:oneCellAnchor>
  <xdr:oneCellAnchor>
    <xdr:from>
      <xdr:col>51</xdr:col>
      <xdr:colOff>0</xdr:colOff>
      <xdr:row>5</xdr:row>
      <xdr:rowOff>0</xdr:rowOff>
    </xdr:from>
    <xdr:ext cx="2838450" cy="3086100"/>
    <xdr:graphicFrame>
      <xdr:nvGraphicFramePr>
        <xdr:cNvPr descr="Chart 14" id="55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5"/>
        </a:graphicData>
      </a:graphic>
    </xdr:graphicFrame>
    <xdr:clientData fLocksWithSheet="0"/>
  </xdr:oneCellAnchor>
  <xdr:oneCellAnchor>
    <xdr:from>
      <xdr:col>39</xdr:col>
      <xdr:colOff>0</xdr:colOff>
      <xdr:row>27</xdr:row>
      <xdr:rowOff>0</xdr:rowOff>
    </xdr:from>
    <xdr:ext cx="2857500" cy="3209925"/>
    <xdr:graphicFrame>
      <xdr:nvGraphicFramePr>
        <xdr:cNvPr descr="Chart 15" id="56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6"/>
        </a:graphicData>
      </a:graphic>
    </xdr:graphicFrame>
    <xdr:clientData fLocksWithSheet="0"/>
  </xdr:oneCellAnchor>
  <xdr:oneCellAnchor>
    <xdr:from>
      <xdr:col>45</xdr:col>
      <xdr:colOff>0</xdr:colOff>
      <xdr:row>27</xdr:row>
      <xdr:rowOff>0</xdr:rowOff>
    </xdr:from>
    <xdr:ext cx="2867025" cy="3067050"/>
    <xdr:graphicFrame>
      <xdr:nvGraphicFramePr>
        <xdr:cNvPr descr="Chart 16" id="57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7"/>
        </a:graphicData>
      </a:graphic>
    </xdr:graphicFrame>
    <xdr:clientData fLocksWithSheet="0"/>
  </xdr:oneCellAnchor>
  <xdr:oneCellAnchor>
    <xdr:from>
      <xdr:col>51</xdr:col>
      <xdr:colOff>0</xdr:colOff>
      <xdr:row>27</xdr:row>
      <xdr:rowOff>0</xdr:rowOff>
    </xdr:from>
    <xdr:ext cx="2838450" cy="3286125"/>
    <xdr:graphicFrame>
      <xdr:nvGraphicFramePr>
        <xdr:cNvPr descr="Chart 17" id="58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8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3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86"/>
    <col customWidth="1" min="2" max="3" width="12.57"/>
    <col customWidth="1" min="4" max="4" width="11.57"/>
    <col customWidth="1" min="5" max="8" width="9.0"/>
    <col customWidth="1" min="9" max="9" width="10.71"/>
    <col customWidth="1" min="10" max="10" width="9.0"/>
    <col customWidth="1" min="11" max="11" width="12.43"/>
    <col customWidth="1" min="12" max="12" width="21.57"/>
    <col customWidth="1" min="13" max="13" width="21.29"/>
    <col customWidth="1" min="14" max="14" width="44.14"/>
    <col customWidth="1" min="15" max="15" width="15.57"/>
    <col customWidth="1" min="16" max="19" width="9.14"/>
    <col customWidth="1" min="20" max="25" width="10.14"/>
    <col customWidth="1" min="26" max="26" width="13.29"/>
    <col customWidth="1" min="27" max="27" width="19.71"/>
    <col customWidth="1" min="28" max="29" width="9.14"/>
    <col customWidth="1" min="30" max="30" width="13.71"/>
    <col customWidth="1" min="31" max="32" width="9.14"/>
    <col customWidth="1" min="33" max="33" width="13.29"/>
    <col customWidth="1" min="34" max="34" width="16.71"/>
  </cols>
  <sheetData>
    <row r="1" ht="18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ht="18.75" customHeight="1">
      <c r="A2" s="3"/>
      <c r="B2" s="4" t="s">
        <v>0</v>
      </c>
      <c r="C2" s="5"/>
      <c r="D2" s="6"/>
      <c r="E2" s="7" t="s">
        <v>1</v>
      </c>
      <c r="F2" s="8"/>
      <c r="G2" s="8"/>
      <c r="H2" s="8"/>
      <c r="I2" s="8"/>
      <c r="J2" s="9"/>
      <c r="K2" s="10"/>
      <c r="L2" s="11" t="s">
        <v>2</v>
      </c>
      <c r="M2" s="11" t="s">
        <v>3</v>
      </c>
      <c r="N2" s="12"/>
      <c r="O2" s="7" t="s">
        <v>4</v>
      </c>
      <c r="P2" s="9"/>
      <c r="Q2" s="7" t="s">
        <v>5</v>
      </c>
      <c r="R2" s="8"/>
      <c r="S2" s="8"/>
      <c r="T2" s="8"/>
      <c r="U2" s="8"/>
      <c r="V2" s="8"/>
      <c r="W2" s="8"/>
      <c r="X2" s="8"/>
      <c r="Y2" s="8"/>
      <c r="Z2" s="9"/>
      <c r="AA2" s="7" t="s">
        <v>6</v>
      </c>
      <c r="AB2" s="8"/>
      <c r="AC2" s="8"/>
      <c r="AD2" s="8"/>
      <c r="AE2" s="13"/>
      <c r="AF2" s="14"/>
      <c r="AG2" s="10" t="s">
        <v>7</v>
      </c>
      <c r="AH2" s="5"/>
    </row>
    <row r="3" ht="18.75" customHeight="1">
      <c r="A3" s="15" t="s">
        <v>8</v>
      </c>
      <c r="B3" s="16" t="s">
        <v>9</v>
      </c>
      <c r="C3" s="16" t="s">
        <v>10</v>
      </c>
      <c r="D3" s="16" t="s">
        <v>11</v>
      </c>
      <c r="E3" s="17" t="s">
        <v>12</v>
      </c>
      <c r="F3" s="17" t="s">
        <v>13</v>
      </c>
      <c r="G3" s="17" t="s">
        <v>14</v>
      </c>
      <c r="H3" s="17" t="s">
        <v>15</v>
      </c>
      <c r="I3" s="17" t="s">
        <v>16</v>
      </c>
      <c r="J3" s="17" t="s">
        <v>17</v>
      </c>
      <c r="K3" s="17" t="s">
        <v>18</v>
      </c>
      <c r="L3" s="17" t="s">
        <v>19</v>
      </c>
      <c r="M3" s="17" t="s">
        <v>20</v>
      </c>
      <c r="N3" s="18" t="s">
        <v>21</v>
      </c>
      <c r="O3" s="16" t="s">
        <v>22</v>
      </c>
      <c r="P3" s="16" t="s">
        <v>23</v>
      </c>
      <c r="Q3" s="19" t="s">
        <v>24</v>
      </c>
      <c r="R3" s="19" t="s">
        <v>25</v>
      </c>
      <c r="S3" s="20" t="s">
        <v>26</v>
      </c>
      <c r="T3" s="16" t="s">
        <v>27</v>
      </c>
      <c r="U3" s="16" t="s">
        <v>28</v>
      </c>
      <c r="V3" s="16" t="s">
        <v>29</v>
      </c>
      <c r="W3" s="16" t="s">
        <v>30</v>
      </c>
      <c r="X3" s="21" t="s">
        <v>31</v>
      </c>
      <c r="Y3" s="22"/>
      <c r="Z3" s="16" t="s">
        <v>32</v>
      </c>
      <c r="AA3" s="16" t="s">
        <v>33</v>
      </c>
      <c r="AB3" s="16" t="s">
        <v>34</v>
      </c>
      <c r="AC3" s="16" t="s">
        <v>35</v>
      </c>
      <c r="AD3" s="16" t="s">
        <v>36</v>
      </c>
      <c r="AE3" s="23" t="s">
        <v>37</v>
      </c>
      <c r="AF3" s="14"/>
      <c r="AG3" s="17" t="s">
        <v>17</v>
      </c>
      <c r="AH3" s="17" t="s">
        <v>16</v>
      </c>
    </row>
    <row r="4" ht="18.75" customHeight="1">
      <c r="A4" s="24"/>
      <c r="B4" s="25" t="s">
        <v>38</v>
      </c>
      <c r="C4" s="25" t="s">
        <v>39</v>
      </c>
      <c r="D4" s="25"/>
      <c r="E4" s="25" t="s">
        <v>40</v>
      </c>
      <c r="F4" s="25" t="s">
        <v>41</v>
      </c>
      <c r="G4" s="25" t="s">
        <v>42</v>
      </c>
      <c r="H4" s="25" t="s">
        <v>43</v>
      </c>
      <c r="I4" s="25" t="s">
        <v>44</v>
      </c>
      <c r="J4" s="25" t="s">
        <v>45</v>
      </c>
      <c r="K4" s="25" t="s">
        <v>46</v>
      </c>
      <c r="L4" s="25" t="s">
        <v>47</v>
      </c>
      <c r="M4" s="25" t="s">
        <v>48</v>
      </c>
      <c r="N4" s="26"/>
      <c r="O4" s="25" t="s">
        <v>49</v>
      </c>
      <c r="P4" s="25" t="s">
        <v>50</v>
      </c>
      <c r="Q4" s="25" t="s">
        <v>51</v>
      </c>
      <c r="R4" s="25" t="s">
        <v>52</v>
      </c>
      <c r="S4" s="27"/>
      <c r="T4" s="25" t="s">
        <v>51</v>
      </c>
      <c r="U4" s="28" t="s">
        <v>53</v>
      </c>
      <c r="V4" s="25" t="s">
        <v>54</v>
      </c>
      <c r="W4" s="25" t="s">
        <v>51</v>
      </c>
      <c r="X4" s="29">
        <v>37316.0</v>
      </c>
      <c r="Y4" s="29">
        <v>37347.0</v>
      </c>
      <c r="Z4" s="25" t="s">
        <v>55</v>
      </c>
      <c r="AA4" s="25" t="s">
        <v>56</v>
      </c>
      <c r="AB4" s="28" t="s">
        <v>53</v>
      </c>
      <c r="AC4" s="25" t="s">
        <v>57</v>
      </c>
      <c r="AD4" s="25" t="s">
        <v>58</v>
      </c>
      <c r="AE4" s="30" t="s">
        <v>59</v>
      </c>
      <c r="AF4" s="14"/>
      <c r="AG4" s="25" t="s">
        <v>45</v>
      </c>
      <c r="AH4" s="25" t="s">
        <v>44</v>
      </c>
    </row>
    <row r="5" ht="18.75" customHeight="1">
      <c r="A5" s="31">
        <v>1875.0</v>
      </c>
      <c r="B5" s="32">
        <v>37366.0</v>
      </c>
      <c r="C5" s="33">
        <v>110.0</v>
      </c>
      <c r="D5" s="34" t="s">
        <v>60</v>
      </c>
      <c r="E5" s="34"/>
      <c r="F5" s="34"/>
      <c r="G5" s="35">
        <v>253.0</v>
      </c>
      <c r="H5" s="34"/>
      <c r="I5" s="36">
        <v>252.0</v>
      </c>
      <c r="J5" s="34"/>
      <c r="K5" s="34" t="s">
        <v>61</v>
      </c>
      <c r="L5" s="34" t="s">
        <v>62</v>
      </c>
      <c r="M5" s="34"/>
      <c r="N5" s="37" t="s">
        <v>63</v>
      </c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8"/>
      <c r="AE5" s="39"/>
      <c r="AF5" s="1"/>
      <c r="AG5" s="34"/>
      <c r="AH5" s="35">
        <v>252.0</v>
      </c>
    </row>
    <row r="6" ht="18.75" customHeight="1">
      <c r="A6" s="40">
        <v>1881.0</v>
      </c>
      <c r="B6" s="41">
        <v>37367.0</v>
      </c>
      <c r="C6" s="42">
        <v>111.0</v>
      </c>
      <c r="D6" s="43" t="s">
        <v>60</v>
      </c>
      <c r="E6" s="43"/>
      <c r="F6" s="43"/>
      <c r="G6" s="43" t="s">
        <v>64</v>
      </c>
      <c r="H6" s="43"/>
      <c r="I6" s="44">
        <v>249.0</v>
      </c>
      <c r="J6" s="43"/>
      <c r="K6" s="43" t="s">
        <v>61</v>
      </c>
      <c r="L6" s="43" t="s">
        <v>62</v>
      </c>
      <c r="M6" s="43"/>
      <c r="N6" s="45" t="s">
        <v>65</v>
      </c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6"/>
      <c r="AE6" s="47"/>
      <c r="AF6" s="1"/>
      <c r="AG6" s="43"/>
      <c r="AH6" s="44">
        <v>249.0</v>
      </c>
    </row>
    <row r="7" ht="18.75" customHeight="1">
      <c r="A7" s="40">
        <v>1885.0</v>
      </c>
      <c r="B7" s="41">
        <v>37355.0</v>
      </c>
      <c r="C7" s="42">
        <v>99.0</v>
      </c>
      <c r="D7" s="43" t="s">
        <v>60</v>
      </c>
      <c r="E7" s="43"/>
      <c r="F7" s="43"/>
      <c r="G7" s="44">
        <v>249.0</v>
      </c>
      <c r="H7" s="43"/>
      <c r="I7" s="44">
        <v>248.1</v>
      </c>
      <c r="J7" s="43"/>
      <c r="K7" s="43" t="s">
        <v>61</v>
      </c>
      <c r="L7" s="43" t="s">
        <v>66</v>
      </c>
      <c r="M7" s="43"/>
      <c r="N7" s="45" t="s">
        <v>65</v>
      </c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6"/>
      <c r="AE7" s="47"/>
      <c r="AF7" s="1"/>
      <c r="AG7" s="43"/>
      <c r="AH7" s="44">
        <v>248.1</v>
      </c>
    </row>
    <row r="8" ht="18.75" customHeight="1">
      <c r="A8" s="40">
        <v>1925.0</v>
      </c>
      <c r="B8" s="43"/>
      <c r="C8" s="42"/>
      <c r="D8" s="43"/>
      <c r="E8" s="43"/>
      <c r="F8" s="43"/>
      <c r="G8" s="43"/>
      <c r="H8" s="44"/>
      <c r="I8" s="44" t="s">
        <v>67</v>
      </c>
      <c r="J8" s="43"/>
      <c r="K8" s="43"/>
      <c r="L8" s="43"/>
      <c r="M8" s="43"/>
      <c r="N8" s="45" t="s">
        <v>65</v>
      </c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6"/>
      <c r="AE8" s="47"/>
      <c r="AF8" s="1"/>
      <c r="AG8" s="43"/>
      <c r="AH8" s="44">
        <v>247.4</v>
      </c>
    </row>
    <row r="9" ht="18.75" customHeight="1">
      <c r="A9" s="40">
        <v>1928.0</v>
      </c>
      <c r="B9" s="43"/>
      <c r="C9" s="42"/>
      <c r="D9" s="43"/>
      <c r="E9" s="43"/>
      <c r="F9" s="43"/>
      <c r="G9" s="43"/>
      <c r="H9" s="44"/>
      <c r="I9" s="44" t="s">
        <v>68</v>
      </c>
      <c r="J9" s="43"/>
      <c r="K9" s="43"/>
      <c r="L9" s="43"/>
      <c r="M9" s="43"/>
      <c r="N9" s="45" t="s">
        <v>65</v>
      </c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6"/>
      <c r="AE9" s="47"/>
      <c r="AF9" s="1"/>
      <c r="AG9" s="43"/>
      <c r="AH9" s="44">
        <v>248.6</v>
      </c>
    </row>
    <row r="10" ht="18.75" customHeight="1">
      <c r="A10" s="40">
        <v>1936.0</v>
      </c>
      <c r="B10" s="41">
        <v>37367.0</v>
      </c>
      <c r="C10" s="42">
        <v>112.0</v>
      </c>
      <c r="D10" s="43" t="s">
        <v>69</v>
      </c>
      <c r="E10" s="43"/>
      <c r="F10" s="43"/>
      <c r="G10" s="43"/>
      <c r="H10" s="44"/>
      <c r="I10" s="44">
        <v>250.1</v>
      </c>
      <c r="J10" s="43"/>
      <c r="K10" s="43"/>
      <c r="L10" s="43"/>
      <c r="M10" s="43"/>
      <c r="N10" s="45" t="s">
        <v>65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6"/>
      <c r="AE10" s="47"/>
      <c r="AF10" s="1"/>
      <c r="AG10" s="43"/>
      <c r="AH10" s="44">
        <v>250.1</v>
      </c>
    </row>
    <row r="11" ht="18.75" customHeight="1">
      <c r="A11" s="40">
        <v>1938.0</v>
      </c>
      <c r="B11" s="41">
        <v>37373.0</v>
      </c>
      <c r="C11" s="42">
        <v>117.0</v>
      </c>
      <c r="D11" s="43" t="s">
        <v>70</v>
      </c>
      <c r="E11" s="43"/>
      <c r="F11" s="43"/>
      <c r="G11" s="43"/>
      <c r="H11" s="44"/>
      <c r="I11" s="44"/>
      <c r="J11" s="43"/>
      <c r="K11" s="43"/>
      <c r="L11" s="43"/>
      <c r="M11" s="43"/>
      <c r="N11" s="45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6"/>
      <c r="AE11" s="47"/>
      <c r="AF11" s="1"/>
      <c r="AG11" s="43"/>
      <c r="AH11" s="44"/>
    </row>
    <row r="12" ht="18.75" customHeight="1">
      <c r="A12" s="40">
        <f t="shared" ref="A12:A14" si="1">A11+1</f>
        <v>1939</v>
      </c>
      <c r="B12" s="41">
        <v>37367.0</v>
      </c>
      <c r="C12" s="42">
        <v>111.0</v>
      </c>
      <c r="D12" s="43" t="s">
        <v>70</v>
      </c>
      <c r="E12" s="43"/>
      <c r="F12" s="43"/>
      <c r="G12" s="43"/>
      <c r="H12" s="44"/>
      <c r="I12" s="44"/>
      <c r="J12" s="43"/>
      <c r="K12" s="43"/>
      <c r="L12" s="43"/>
      <c r="M12" s="43"/>
      <c r="N12" s="45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6"/>
      <c r="AE12" s="47"/>
      <c r="AF12" s="1"/>
      <c r="AG12" s="43"/>
      <c r="AH12" s="44"/>
    </row>
    <row r="13" ht="18.75" customHeight="1">
      <c r="A13" s="40">
        <f t="shared" si="1"/>
        <v>1940</v>
      </c>
      <c r="B13" s="41">
        <v>37371.0</v>
      </c>
      <c r="C13" s="42">
        <v>116.0</v>
      </c>
      <c r="D13" s="43" t="s">
        <v>70</v>
      </c>
      <c r="E13" s="43"/>
      <c r="F13" s="43"/>
      <c r="G13" s="43"/>
      <c r="H13" s="44"/>
      <c r="I13" s="44"/>
      <c r="J13" s="43"/>
      <c r="K13" s="43"/>
      <c r="L13" s="43"/>
      <c r="M13" s="43"/>
      <c r="N13" s="45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6"/>
      <c r="AE13" s="47"/>
      <c r="AF13" s="1"/>
      <c r="AG13" s="43"/>
      <c r="AH13" s="44"/>
    </row>
    <row r="14" ht="18.75" customHeight="1">
      <c r="A14" s="40">
        <f t="shared" si="1"/>
        <v>1941</v>
      </c>
      <c r="B14" s="41">
        <v>37360.0</v>
      </c>
      <c r="C14" s="42">
        <v>104.0</v>
      </c>
      <c r="D14" s="43" t="s">
        <v>70</v>
      </c>
      <c r="E14" s="43"/>
      <c r="F14" s="43"/>
      <c r="G14" s="43"/>
      <c r="H14" s="44"/>
      <c r="I14" s="44"/>
      <c r="J14" s="43"/>
      <c r="K14" s="43"/>
      <c r="L14" s="43"/>
      <c r="M14" s="43"/>
      <c r="N14" s="45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6"/>
      <c r="AE14" s="47"/>
      <c r="AF14" s="1"/>
      <c r="AG14" s="43"/>
      <c r="AH14" s="44"/>
    </row>
    <row r="15" ht="18.75" customHeight="1">
      <c r="A15" s="40">
        <v>1948.0</v>
      </c>
      <c r="B15" s="41">
        <v>37377.0</v>
      </c>
      <c r="C15" s="42">
        <v>122.0</v>
      </c>
      <c r="D15" s="43" t="s">
        <v>70</v>
      </c>
      <c r="E15" s="43"/>
      <c r="F15" s="43"/>
      <c r="G15" s="43"/>
      <c r="H15" s="44"/>
      <c r="I15" s="44"/>
      <c r="J15" s="43"/>
      <c r="K15" s="43"/>
      <c r="L15" s="43"/>
      <c r="M15" s="43"/>
      <c r="N15" s="45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6"/>
      <c r="AE15" s="47"/>
      <c r="AF15" s="1"/>
      <c r="AG15" s="43"/>
      <c r="AH15" s="44"/>
    </row>
    <row r="16" ht="18.75" customHeight="1">
      <c r="A16" s="40">
        <f t="shared" ref="A16:A17" si="2">A15+1</f>
        <v>1949</v>
      </c>
      <c r="B16" s="41">
        <v>37361.0</v>
      </c>
      <c r="C16" s="42">
        <v>105.0</v>
      </c>
      <c r="D16" s="43" t="s">
        <v>70</v>
      </c>
      <c r="E16" s="43"/>
      <c r="F16" s="43"/>
      <c r="G16" s="43"/>
      <c r="H16" s="44"/>
      <c r="I16" s="44"/>
      <c r="J16" s="43"/>
      <c r="K16" s="43"/>
      <c r="L16" s="43"/>
      <c r="M16" s="43"/>
      <c r="N16" s="45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6"/>
      <c r="AE16" s="47"/>
      <c r="AF16" s="1"/>
      <c r="AG16" s="43"/>
      <c r="AH16" s="44"/>
    </row>
    <row r="17" ht="18.75" customHeight="1">
      <c r="A17" s="40">
        <f t="shared" si="2"/>
        <v>1950</v>
      </c>
      <c r="B17" s="41">
        <v>37374.0</v>
      </c>
      <c r="C17" s="42">
        <v>118.0</v>
      </c>
      <c r="D17" s="43" t="s">
        <v>70</v>
      </c>
      <c r="E17" s="43"/>
      <c r="F17" s="43"/>
      <c r="G17" s="43"/>
      <c r="H17" s="44"/>
      <c r="I17" s="44"/>
      <c r="J17" s="43"/>
      <c r="K17" s="43"/>
      <c r="L17" s="43"/>
      <c r="M17" s="43"/>
      <c r="N17" s="45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6"/>
      <c r="AE17" s="47"/>
      <c r="AF17" s="1"/>
      <c r="AG17" s="43"/>
      <c r="AH17" s="44"/>
    </row>
    <row r="18" ht="18.75" customHeight="1">
      <c r="A18" s="40">
        <v>1953.0</v>
      </c>
      <c r="B18" s="41">
        <v>37367.0</v>
      </c>
      <c r="C18" s="42">
        <v>111.0</v>
      </c>
      <c r="D18" s="43" t="s">
        <v>70</v>
      </c>
      <c r="E18" s="43"/>
      <c r="F18" s="43"/>
      <c r="G18" s="43"/>
      <c r="H18" s="44"/>
      <c r="I18" s="44"/>
      <c r="J18" s="43"/>
      <c r="K18" s="43"/>
      <c r="L18" s="43"/>
      <c r="M18" s="43"/>
      <c r="N18" s="45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6"/>
      <c r="AE18" s="47"/>
      <c r="AF18" s="1"/>
      <c r="AG18" s="43"/>
      <c r="AH18" s="44"/>
    </row>
    <row r="19" ht="18.75" customHeight="1">
      <c r="A19" s="40">
        <f t="shared" ref="A19:A67" si="3">A18+1</f>
        <v>1954</v>
      </c>
      <c r="B19" s="41">
        <v>37385.0</v>
      </c>
      <c r="C19" s="42">
        <v>129.0</v>
      </c>
      <c r="D19" s="43" t="s">
        <v>70</v>
      </c>
      <c r="E19" s="43"/>
      <c r="F19" s="43"/>
      <c r="G19" s="43"/>
      <c r="H19" s="44"/>
      <c r="I19" s="44"/>
      <c r="J19" s="43"/>
      <c r="K19" s="43"/>
      <c r="L19" s="43"/>
      <c r="M19" s="43"/>
      <c r="N19" s="45" t="s">
        <v>71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6"/>
      <c r="AE19" s="47"/>
      <c r="AF19" s="1"/>
      <c r="AG19" s="43"/>
      <c r="AH19" s="44"/>
    </row>
    <row r="20" ht="18.75" customHeight="1">
      <c r="A20" s="40">
        <f t="shared" si="3"/>
        <v>1955</v>
      </c>
      <c r="B20" s="41">
        <v>37363.0</v>
      </c>
      <c r="C20" s="42">
        <v>107.0</v>
      </c>
      <c r="D20" s="43" t="s">
        <v>70</v>
      </c>
      <c r="E20" s="43"/>
      <c r="F20" s="43"/>
      <c r="G20" s="43"/>
      <c r="H20" s="43"/>
      <c r="I20" s="43"/>
      <c r="J20" s="43"/>
      <c r="K20" s="43"/>
      <c r="L20" s="43"/>
      <c r="M20" s="43"/>
      <c r="N20" s="45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6"/>
      <c r="AE20" s="47"/>
      <c r="AF20" s="1"/>
      <c r="AG20" s="43"/>
      <c r="AH20" s="43"/>
    </row>
    <row r="21" ht="18.75" customHeight="1">
      <c r="A21" s="40">
        <f t="shared" si="3"/>
        <v>1956</v>
      </c>
      <c r="B21" s="41">
        <v>37366.0</v>
      </c>
      <c r="C21" s="42">
        <v>111.0</v>
      </c>
      <c r="D21" s="43" t="s">
        <v>70</v>
      </c>
      <c r="E21" s="43"/>
      <c r="F21" s="43"/>
      <c r="G21" s="43"/>
      <c r="H21" s="43"/>
      <c r="I21" s="43"/>
      <c r="J21" s="43"/>
      <c r="K21" s="43"/>
      <c r="L21" s="43"/>
      <c r="M21" s="43"/>
      <c r="N21" s="45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6"/>
      <c r="AE21" s="47"/>
      <c r="AF21" s="1"/>
      <c r="AG21" s="43"/>
      <c r="AH21" s="43"/>
    </row>
    <row r="22" ht="18.75" customHeight="1">
      <c r="A22" s="40">
        <f t="shared" si="3"/>
        <v>1957</v>
      </c>
      <c r="B22" s="43" t="s">
        <v>72</v>
      </c>
      <c r="C22" s="42" t="s">
        <v>73</v>
      </c>
      <c r="D22" s="43" t="s">
        <v>70</v>
      </c>
      <c r="E22" s="43"/>
      <c r="F22" s="43"/>
      <c r="G22" s="43"/>
      <c r="H22" s="43"/>
      <c r="I22" s="43"/>
      <c r="J22" s="43"/>
      <c r="K22" s="43"/>
      <c r="L22" s="43"/>
      <c r="M22" s="43"/>
      <c r="N22" s="45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6"/>
      <c r="AE22" s="47"/>
      <c r="AF22" s="1"/>
      <c r="AG22" s="43"/>
      <c r="AH22" s="43"/>
    </row>
    <row r="23" ht="18.75" customHeight="1">
      <c r="A23" s="40">
        <f t="shared" si="3"/>
        <v>1958</v>
      </c>
      <c r="B23" s="41">
        <v>37361.0</v>
      </c>
      <c r="C23" s="42">
        <v>105.0</v>
      </c>
      <c r="D23" s="43" t="s">
        <v>70</v>
      </c>
      <c r="E23" s="43"/>
      <c r="F23" s="43"/>
      <c r="G23" s="43"/>
      <c r="H23" s="43"/>
      <c r="I23" s="43"/>
      <c r="J23" s="43" t="s">
        <v>74</v>
      </c>
      <c r="K23" s="43"/>
      <c r="L23" s="43"/>
      <c r="M23" s="43"/>
      <c r="N23" s="45" t="s">
        <v>75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6"/>
      <c r="AE23" s="47"/>
      <c r="AF23" s="1"/>
      <c r="AG23" s="43">
        <v>244.9</v>
      </c>
      <c r="AH23" s="43"/>
    </row>
    <row r="24" ht="18.75" customHeight="1">
      <c r="A24" s="40">
        <f t="shared" si="3"/>
        <v>1959</v>
      </c>
      <c r="B24" s="41">
        <v>37359.0</v>
      </c>
      <c r="C24" s="42">
        <v>103.0</v>
      </c>
      <c r="D24" s="43" t="s">
        <v>70</v>
      </c>
      <c r="E24" s="43"/>
      <c r="F24" s="43"/>
      <c r="G24" s="43"/>
      <c r="H24" s="43"/>
      <c r="I24" s="43"/>
      <c r="J24" s="43"/>
      <c r="K24" s="43"/>
      <c r="L24" s="43"/>
      <c r="M24" s="43"/>
      <c r="N24" s="45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6"/>
      <c r="AE24" s="47"/>
      <c r="AF24" s="1"/>
      <c r="AG24" s="43"/>
      <c r="AH24" s="43"/>
    </row>
    <row r="25" ht="18.75" customHeight="1">
      <c r="A25" s="40">
        <f t="shared" si="3"/>
        <v>1960</v>
      </c>
      <c r="B25" s="41">
        <v>37361.0</v>
      </c>
      <c r="C25" s="42">
        <v>106.0</v>
      </c>
      <c r="D25" s="43" t="s">
        <v>45</v>
      </c>
      <c r="E25" s="43"/>
      <c r="F25" s="43"/>
      <c r="G25" s="43"/>
      <c r="H25" s="43"/>
      <c r="I25" s="43"/>
      <c r="J25" s="43"/>
      <c r="K25" s="43"/>
      <c r="L25" s="43"/>
      <c r="M25" s="43"/>
      <c r="N25" s="45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6"/>
      <c r="AE25" s="47"/>
      <c r="AF25" s="1"/>
      <c r="AG25" s="43"/>
      <c r="AH25" s="43"/>
    </row>
    <row r="26" ht="18.75" customHeight="1">
      <c r="A26" s="40">
        <f t="shared" si="3"/>
        <v>1961</v>
      </c>
      <c r="B26" s="41">
        <v>37374.0</v>
      </c>
      <c r="C26" s="42">
        <v>118.0</v>
      </c>
      <c r="D26" s="43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5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6"/>
      <c r="AE26" s="47"/>
      <c r="AF26" s="1"/>
      <c r="AG26" s="43"/>
      <c r="AH26" s="43"/>
    </row>
    <row r="27" ht="18.75" customHeight="1">
      <c r="A27" s="40">
        <f t="shared" si="3"/>
        <v>1962</v>
      </c>
      <c r="B27" s="41">
        <v>37363.0</v>
      </c>
      <c r="C27" s="42">
        <v>107.0</v>
      </c>
      <c r="D27" s="43" t="s">
        <v>45</v>
      </c>
      <c r="E27" s="43"/>
      <c r="F27" s="43"/>
      <c r="G27" s="43"/>
      <c r="H27" s="43"/>
      <c r="I27" s="43" t="s">
        <v>76</v>
      </c>
      <c r="J27" s="48">
        <v>242.7</v>
      </c>
      <c r="K27" s="43"/>
      <c r="L27" s="43"/>
      <c r="M27" s="43"/>
      <c r="N27" s="49" t="s">
        <v>77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6"/>
      <c r="AE27" s="47"/>
      <c r="AF27" s="1"/>
      <c r="AG27" s="43">
        <v>242.7</v>
      </c>
      <c r="AH27" s="43">
        <v>246.2</v>
      </c>
    </row>
    <row r="28" ht="18.75" customHeight="1">
      <c r="A28" s="40">
        <f t="shared" si="3"/>
        <v>1963</v>
      </c>
      <c r="B28" s="41">
        <v>37366.0</v>
      </c>
      <c r="C28" s="42">
        <v>110.0</v>
      </c>
      <c r="D28" s="43" t="s">
        <v>70</v>
      </c>
      <c r="E28" s="43"/>
      <c r="F28" s="43"/>
      <c r="G28" s="43" t="s">
        <v>78</v>
      </c>
      <c r="H28" s="1"/>
      <c r="I28" s="43" t="s">
        <v>79</v>
      </c>
      <c r="J28" s="50">
        <v>244.1</v>
      </c>
      <c r="K28" s="43"/>
      <c r="L28" s="43" t="s">
        <v>80</v>
      </c>
      <c r="M28" s="43"/>
      <c r="N28" s="49" t="s">
        <v>81</v>
      </c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6"/>
      <c r="AE28" s="47"/>
      <c r="AF28" s="1"/>
      <c r="AG28" s="43">
        <v>244.1</v>
      </c>
      <c r="AH28" s="43">
        <v>247.5</v>
      </c>
    </row>
    <row r="29" ht="18.75" customHeight="1">
      <c r="A29" s="40">
        <f t="shared" si="3"/>
        <v>1964</v>
      </c>
      <c r="B29" s="41">
        <v>37367.0</v>
      </c>
      <c r="C29" s="42">
        <v>112.0</v>
      </c>
      <c r="D29" s="43" t="s">
        <v>45</v>
      </c>
      <c r="E29" s="43"/>
      <c r="F29" s="43"/>
      <c r="G29" s="43"/>
      <c r="H29" s="43"/>
      <c r="I29" s="43"/>
      <c r="J29" s="43"/>
      <c r="K29" s="43"/>
      <c r="L29" s="43"/>
      <c r="M29" s="43"/>
      <c r="N29" s="45" t="s">
        <v>82</v>
      </c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6"/>
      <c r="AE29" s="47"/>
      <c r="AF29" s="1"/>
      <c r="AG29" s="43"/>
      <c r="AH29" s="43"/>
    </row>
    <row r="30" ht="18.75" customHeight="1">
      <c r="A30" s="40">
        <f t="shared" si="3"/>
        <v>1965</v>
      </c>
      <c r="B30" s="41">
        <v>37360.0</v>
      </c>
      <c r="C30" s="42">
        <v>104.0</v>
      </c>
      <c r="D30" s="43" t="s">
        <v>45</v>
      </c>
      <c r="E30" s="43"/>
      <c r="F30" s="43"/>
      <c r="G30" s="43"/>
      <c r="H30" s="43"/>
      <c r="I30" s="43"/>
      <c r="J30" s="43"/>
      <c r="K30" s="43"/>
      <c r="L30" s="43"/>
      <c r="M30" s="43"/>
      <c r="N30" s="45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6"/>
      <c r="AE30" s="47"/>
      <c r="AF30" s="1"/>
      <c r="AG30" s="43"/>
      <c r="AH30" s="43"/>
    </row>
    <row r="31" ht="18.75" customHeight="1">
      <c r="A31" s="40">
        <f t="shared" si="3"/>
        <v>1966</v>
      </c>
      <c r="B31" s="41">
        <v>37361.0</v>
      </c>
      <c r="C31" s="42">
        <v>105.0</v>
      </c>
      <c r="D31" s="43" t="s">
        <v>45</v>
      </c>
      <c r="E31" s="43"/>
      <c r="F31" s="43"/>
      <c r="G31" s="43"/>
      <c r="H31" s="43"/>
      <c r="I31" s="43"/>
      <c r="J31" s="48">
        <v>239.6</v>
      </c>
      <c r="K31" s="43"/>
      <c r="L31" s="43"/>
      <c r="M31" s="43"/>
      <c r="N31" s="49" t="s">
        <v>83</v>
      </c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6"/>
      <c r="AE31" s="47"/>
      <c r="AF31" s="1"/>
      <c r="AG31" s="43">
        <v>239.6</v>
      </c>
      <c r="AH31" s="43"/>
    </row>
    <row r="32" ht="18.75" customHeight="1">
      <c r="A32" s="40">
        <f t="shared" si="3"/>
        <v>1967</v>
      </c>
      <c r="B32" s="41">
        <v>37374.0</v>
      </c>
      <c r="C32" s="42">
        <v>118.0</v>
      </c>
      <c r="D32" s="43" t="s">
        <v>45</v>
      </c>
      <c r="E32" s="43"/>
      <c r="F32" s="43"/>
      <c r="G32" s="43"/>
      <c r="H32" s="43"/>
      <c r="I32" s="43"/>
      <c r="J32" s="50">
        <v>238.8</v>
      </c>
      <c r="K32" s="43"/>
      <c r="L32" s="43"/>
      <c r="M32" s="43"/>
      <c r="N32" s="49" t="s">
        <v>84</v>
      </c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6"/>
      <c r="AE32" s="47"/>
      <c r="AF32" s="1"/>
      <c r="AG32" s="43">
        <v>238.8</v>
      </c>
      <c r="AH32" s="43"/>
    </row>
    <row r="33" ht="18.75" customHeight="1">
      <c r="A33" s="40">
        <f t="shared" si="3"/>
        <v>1968</v>
      </c>
      <c r="B33" s="41">
        <v>37373.0</v>
      </c>
      <c r="C33" s="42">
        <v>118.0</v>
      </c>
      <c r="D33" s="43" t="s">
        <v>45</v>
      </c>
      <c r="E33" s="43"/>
      <c r="F33" s="43"/>
      <c r="G33" s="43"/>
      <c r="H33" s="43"/>
      <c r="I33" s="43"/>
      <c r="J33" s="48">
        <v>238.4</v>
      </c>
      <c r="K33" s="43"/>
      <c r="L33" s="48" t="s">
        <v>2</v>
      </c>
      <c r="M33" s="43"/>
      <c r="N33" s="49" t="s">
        <v>83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6"/>
      <c r="AE33" s="47"/>
      <c r="AF33" s="1"/>
      <c r="AG33" s="43">
        <v>238.4</v>
      </c>
      <c r="AH33" s="43"/>
    </row>
    <row r="34" ht="18.75" customHeight="1">
      <c r="A34" s="40">
        <f t="shared" si="3"/>
        <v>1969</v>
      </c>
      <c r="B34" s="41">
        <v>37360.0</v>
      </c>
      <c r="C34" s="42">
        <v>104.0</v>
      </c>
      <c r="D34" s="43" t="s">
        <v>45</v>
      </c>
      <c r="E34" s="43"/>
      <c r="F34" s="43"/>
      <c r="G34" s="43"/>
      <c r="H34" s="43"/>
      <c r="I34" s="43"/>
      <c r="J34" s="51">
        <v>239.0</v>
      </c>
      <c r="K34" s="43"/>
      <c r="L34" s="43"/>
      <c r="M34" s="43"/>
      <c r="N34" s="49" t="s">
        <v>85</v>
      </c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6"/>
      <c r="AE34" s="47"/>
      <c r="AF34" s="1"/>
      <c r="AG34" s="44">
        <v>239.0</v>
      </c>
      <c r="AH34" s="43"/>
    </row>
    <row r="35" ht="18.75" customHeight="1">
      <c r="A35" s="40">
        <f t="shared" si="3"/>
        <v>1970</v>
      </c>
      <c r="B35" s="41">
        <v>37353.0</v>
      </c>
      <c r="C35" s="42">
        <v>97.0</v>
      </c>
      <c r="D35" s="43" t="s">
        <v>45</v>
      </c>
      <c r="E35" s="43"/>
      <c r="F35" s="43"/>
      <c r="G35" s="43"/>
      <c r="H35" s="43"/>
      <c r="I35" s="43"/>
      <c r="J35" s="52">
        <v>238.4</v>
      </c>
      <c r="K35" s="43"/>
      <c r="L35" s="43"/>
      <c r="M35" s="43"/>
      <c r="N35" s="49" t="s">
        <v>83</v>
      </c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6"/>
      <c r="AE35" s="47"/>
      <c r="AF35" s="1"/>
      <c r="AG35" s="44">
        <v>238.4</v>
      </c>
      <c r="AH35" s="43"/>
    </row>
    <row r="36" ht="18.75" customHeight="1">
      <c r="A36" s="40">
        <f t="shared" si="3"/>
        <v>1971</v>
      </c>
      <c r="B36" s="41">
        <v>37366.0</v>
      </c>
      <c r="C36" s="42">
        <v>110.0</v>
      </c>
      <c r="D36" s="43" t="s">
        <v>45</v>
      </c>
      <c r="E36" s="43"/>
      <c r="F36" s="43"/>
      <c r="G36" s="43"/>
      <c r="H36" s="43"/>
      <c r="I36" s="43"/>
      <c r="J36" s="52">
        <v>239.0</v>
      </c>
      <c r="K36" s="43"/>
      <c r="L36" s="43"/>
      <c r="M36" s="43"/>
      <c r="N36" s="49" t="s">
        <v>83</v>
      </c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6"/>
      <c r="AE36" s="47"/>
      <c r="AF36" s="1"/>
      <c r="AG36" s="44">
        <v>239.0</v>
      </c>
      <c r="AH36" s="43"/>
    </row>
    <row r="37" ht="18.75" customHeight="1">
      <c r="A37" s="40">
        <f t="shared" si="3"/>
        <v>1972</v>
      </c>
      <c r="B37" s="41">
        <v>37368.0</v>
      </c>
      <c r="C37" s="42">
        <v>113.0</v>
      </c>
      <c r="D37" s="43" t="s">
        <v>45</v>
      </c>
      <c r="E37" s="43"/>
      <c r="F37" s="43"/>
      <c r="G37" s="43" t="s">
        <v>86</v>
      </c>
      <c r="H37" s="43"/>
      <c r="I37" s="43">
        <v>244.3</v>
      </c>
      <c r="J37" s="52">
        <v>244.7</v>
      </c>
      <c r="K37" s="43" t="s">
        <v>61</v>
      </c>
      <c r="L37" s="43" t="s">
        <v>87</v>
      </c>
      <c r="M37" s="43"/>
      <c r="N37" s="49" t="s">
        <v>88</v>
      </c>
      <c r="O37" s="1"/>
      <c r="P37" s="43"/>
      <c r="Q37" s="43"/>
      <c r="R37" s="43"/>
      <c r="S37" s="43"/>
      <c r="T37" s="43"/>
      <c r="U37" s="44">
        <v>21.0</v>
      </c>
      <c r="V37" s="43">
        <v>593.4</v>
      </c>
      <c r="W37" s="43"/>
      <c r="X37" s="43"/>
      <c r="Y37" s="43"/>
      <c r="Z37" s="1"/>
      <c r="AA37" s="43">
        <v>12.0</v>
      </c>
      <c r="AB37" s="43">
        <v>23.9</v>
      </c>
      <c r="AC37" s="44">
        <v>1834.4</v>
      </c>
      <c r="AD37" s="53"/>
      <c r="AE37" s="54"/>
      <c r="AF37" s="1"/>
      <c r="AG37" s="44">
        <v>244.7</v>
      </c>
      <c r="AH37" s="43">
        <v>244.3</v>
      </c>
    </row>
    <row r="38" ht="18.75" customHeight="1">
      <c r="A38" s="40">
        <f t="shared" si="3"/>
        <v>1973</v>
      </c>
      <c r="B38" s="41">
        <v>37364.0</v>
      </c>
      <c r="C38" s="42">
        <v>108.0</v>
      </c>
      <c r="D38" s="43" t="s">
        <v>45</v>
      </c>
      <c r="E38" s="43"/>
      <c r="F38" s="43"/>
      <c r="G38" s="43"/>
      <c r="H38" s="43"/>
      <c r="I38" s="43"/>
      <c r="J38" s="44">
        <v>240.5</v>
      </c>
      <c r="K38" s="43"/>
      <c r="L38" s="43"/>
      <c r="M38" s="43"/>
      <c r="N38" s="45"/>
      <c r="O38" s="43">
        <v>237.7</v>
      </c>
      <c r="P38" s="43">
        <v>240.2</v>
      </c>
      <c r="Q38" s="43">
        <v>0.7</v>
      </c>
      <c r="R38" s="43">
        <v>10.7</v>
      </c>
      <c r="S38" s="55">
        <f t="shared" ref="S38:S46" si="4">Q38/R38</f>
        <v>0.06542056075</v>
      </c>
      <c r="T38" s="44">
        <v>239.0</v>
      </c>
      <c r="U38" s="43">
        <v>44.3</v>
      </c>
      <c r="V38" s="43">
        <v>763.8</v>
      </c>
      <c r="W38" s="43">
        <v>1.62</v>
      </c>
      <c r="X38" s="56"/>
      <c r="Y38" s="43"/>
      <c r="Z38" s="44">
        <v>315.1</v>
      </c>
      <c r="AA38" s="43">
        <v>21.0</v>
      </c>
      <c r="AB38" s="44">
        <v>85.0</v>
      </c>
      <c r="AC38" s="44">
        <v>3580.7</v>
      </c>
      <c r="AD38" s="53"/>
      <c r="AE38" s="54">
        <f t="shared" ref="AE38:AE50" si="5">J38-P38</f>
        <v>0.3</v>
      </c>
      <c r="AF38" s="1"/>
      <c r="AG38" s="44">
        <v>240.5</v>
      </c>
      <c r="AH38" s="43"/>
    </row>
    <row r="39" ht="18.75" customHeight="1">
      <c r="A39" s="40">
        <f t="shared" si="3"/>
        <v>1974</v>
      </c>
      <c r="B39" s="41">
        <v>37365.0</v>
      </c>
      <c r="C39" s="42">
        <v>109.0</v>
      </c>
      <c r="D39" s="43" t="s">
        <v>45</v>
      </c>
      <c r="E39" s="43"/>
      <c r="F39" s="43"/>
      <c r="G39" s="43" t="s">
        <v>89</v>
      </c>
      <c r="H39" s="43"/>
      <c r="I39" s="43" t="s">
        <v>90</v>
      </c>
      <c r="J39" s="57">
        <v>241.4</v>
      </c>
      <c r="K39" s="43"/>
      <c r="L39" s="58" t="s">
        <v>91</v>
      </c>
      <c r="M39" s="43"/>
      <c r="N39" s="59" t="s">
        <v>92</v>
      </c>
      <c r="O39" s="43">
        <v>238.2</v>
      </c>
      <c r="P39" s="43">
        <v>239.5</v>
      </c>
      <c r="Q39" s="44">
        <v>1.0</v>
      </c>
      <c r="R39" s="43">
        <v>2.5</v>
      </c>
      <c r="S39" s="55">
        <f t="shared" si="4"/>
        <v>0.4</v>
      </c>
      <c r="T39" s="43">
        <v>239.8</v>
      </c>
      <c r="U39" s="43">
        <v>66.1</v>
      </c>
      <c r="V39" s="43">
        <v>789.5</v>
      </c>
      <c r="W39" s="43">
        <v>0.61</v>
      </c>
      <c r="X39" s="60">
        <v>128.5723102055471</v>
      </c>
      <c r="Y39" s="42">
        <v>162.01541639247608</v>
      </c>
      <c r="Z39" s="44">
        <v>520.2</v>
      </c>
      <c r="AA39" s="43">
        <v>12.0</v>
      </c>
      <c r="AB39" s="43">
        <v>81.9</v>
      </c>
      <c r="AC39" s="44">
        <v>2079.2</v>
      </c>
      <c r="AD39" s="53">
        <f>AH39-P39</f>
        <v>7.2</v>
      </c>
      <c r="AE39" s="54">
        <f t="shared" si="5"/>
        <v>1.9</v>
      </c>
      <c r="AF39" s="1"/>
      <c r="AG39" s="44">
        <v>241.4</v>
      </c>
      <c r="AH39" s="43">
        <v>246.7</v>
      </c>
    </row>
    <row r="40" ht="18.75" customHeight="1">
      <c r="A40" s="40">
        <f t="shared" si="3"/>
        <v>1975</v>
      </c>
      <c r="B40" s="41">
        <v>37371.0</v>
      </c>
      <c r="C40" s="42">
        <v>115.0</v>
      </c>
      <c r="D40" s="43" t="s">
        <v>45</v>
      </c>
      <c r="E40" s="43"/>
      <c r="F40" s="43"/>
      <c r="G40" s="43"/>
      <c r="H40" s="43"/>
      <c r="I40" s="43"/>
      <c r="J40" s="57">
        <v>239.7</v>
      </c>
      <c r="K40" s="43"/>
      <c r="L40" s="43"/>
      <c r="M40" s="43"/>
      <c r="N40" s="59" t="s">
        <v>92</v>
      </c>
      <c r="O40" s="43">
        <v>237.8</v>
      </c>
      <c r="P40" s="43">
        <v>239.2</v>
      </c>
      <c r="Q40" s="43">
        <v>0.6</v>
      </c>
      <c r="R40" s="43">
        <v>6.4</v>
      </c>
      <c r="S40" s="55">
        <f t="shared" si="4"/>
        <v>0.09375</v>
      </c>
      <c r="T40" s="44">
        <v>238.7</v>
      </c>
      <c r="U40" s="43">
        <v>53.9</v>
      </c>
      <c r="V40" s="43">
        <v>604.8</v>
      </c>
      <c r="W40" s="43">
        <v>0.61</v>
      </c>
      <c r="X40" s="60">
        <v>66.33447619902464</v>
      </c>
      <c r="Y40" s="42"/>
      <c r="Z40" s="44">
        <v>329.2</v>
      </c>
      <c r="AA40" s="43">
        <v>17.0</v>
      </c>
      <c r="AB40" s="43">
        <v>93.8</v>
      </c>
      <c r="AC40" s="44">
        <v>2762.6</v>
      </c>
      <c r="AD40" s="53"/>
      <c r="AE40" s="54">
        <f t="shared" si="5"/>
        <v>0.5</v>
      </c>
      <c r="AF40" s="1"/>
      <c r="AG40" s="44">
        <v>239.7</v>
      </c>
      <c r="AH40" s="43"/>
    </row>
    <row r="41" ht="18.75" customHeight="1">
      <c r="A41" s="40">
        <f t="shared" si="3"/>
        <v>1976</v>
      </c>
      <c r="B41" s="41">
        <v>37359.0</v>
      </c>
      <c r="C41" s="42">
        <v>104.0</v>
      </c>
      <c r="D41" s="43" t="s">
        <v>45</v>
      </c>
      <c r="E41" s="43"/>
      <c r="F41" s="43"/>
      <c r="G41" s="43"/>
      <c r="H41" s="43"/>
      <c r="I41" s="43"/>
      <c r="J41" s="61">
        <v>242.4</v>
      </c>
      <c r="K41" s="43"/>
      <c r="L41" s="43"/>
      <c r="M41" s="43"/>
      <c r="N41" s="62" t="s">
        <v>93</v>
      </c>
      <c r="O41" s="43">
        <v>237.7</v>
      </c>
      <c r="P41" s="43">
        <v>239.1</v>
      </c>
      <c r="Q41" s="43">
        <v>0.8</v>
      </c>
      <c r="R41" s="43">
        <v>6.1</v>
      </c>
      <c r="S41" s="55">
        <f t="shared" si="4"/>
        <v>0.131147541</v>
      </c>
      <c r="T41" s="44">
        <v>239.0</v>
      </c>
      <c r="U41" s="43">
        <v>91.8</v>
      </c>
      <c r="V41" s="43">
        <v>652.1</v>
      </c>
      <c r="W41" s="43">
        <v>0.82</v>
      </c>
      <c r="X41" s="60">
        <v>75.59727837579848</v>
      </c>
      <c r="Y41" s="42"/>
      <c r="Z41" s="44">
        <v>468.2</v>
      </c>
      <c r="AA41" s="43">
        <v>18.0</v>
      </c>
      <c r="AB41" s="43">
        <v>123.2</v>
      </c>
      <c r="AC41" s="44">
        <v>2878.3</v>
      </c>
      <c r="AD41" s="53"/>
      <c r="AE41" s="54">
        <f t="shared" si="5"/>
        <v>3.3</v>
      </c>
      <c r="AF41" s="1"/>
      <c r="AG41" s="44">
        <v>242.4</v>
      </c>
      <c r="AH41" s="43"/>
    </row>
    <row r="42" ht="18.75" customHeight="1">
      <c r="A42" s="40">
        <f t="shared" si="3"/>
        <v>1977</v>
      </c>
      <c r="B42" s="41">
        <v>37360.0</v>
      </c>
      <c r="C42" s="42">
        <v>104.0</v>
      </c>
      <c r="D42" s="43" t="s">
        <v>45</v>
      </c>
      <c r="E42" s="43"/>
      <c r="F42" s="43"/>
      <c r="G42" s="63">
        <v>248.7</v>
      </c>
      <c r="H42" s="63"/>
      <c r="I42" s="63">
        <v>247.6</v>
      </c>
      <c r="J42" s="61">
        <v>244.2</v>
      </c>
      <c r="K42" s="43"/>
      <c r="L42" s="63" t="s">
        <v>94</v>
      </c>
      <c r="M42" s="63" t="s">
        <v>95</v>
      </c>
      <c r="N42" s="62" t="s">
        <v>96</v>
      </c>
      <c r="O42" s="43">
        <v>237.6</v>
      </c>
      <c r="P42" s="43">
        <v>238.8</v>
      </c>
      <c r="Q42" s="43">
        <v>0.7</v>
      </c>
      <c r="R42" s="43">
        <v>5.7</v>
      </c>
      <c r="S42" s="55">
        <f t="shared" si="4"/>
        <v>0.1228070175</v>
      </c>
      <c r="T42" s="43">
        <v>238.9</v>
      </c>
      <c r="U42" s="43">
        <v>69.7</v>
      </c>
      <c r="V42" s="43">
        <v>586.2</v>
      </c>
      <c r="W42" s="43">
        <v>0.88</v>
      </c>
      <c r="X42" s="60">
        <v>69.2503549065924</v>
      </c>
      <c r="Y42" s="42">
        <v>66.62436868473368</v>
      </c>
      <c r="Z42" s="44">
        <v>438.1</v>
      </c>
      <c r="AA42" s="43">
        <v>9.0</v>
      </c>
      <c r="AB42" s="43">
        <v>77.7</v>
      </c>
      <c r="AC42" s="44">
        <v>1419.7</v>
      </c>
      <c r="AD42" s="53">
        <f t="shared" ref="AD42:AD44" si="6">I42-P42</f>
        <v>8.8</v>
      </c>
      <c r="AE42" s="54">
        <f t="shared" si="5"/>
        <v>5.4</v>
      </c>
      <c r="AF42" s="1"/>
      <c r="AG42" s="44">
        <v>244.2</v>
      </c>
      <c r="AH42" s="43">
        <v>247.6</v>
      </c>
    </row>
    <row r="43" ht="18.75" customHeight="1">
      <c r="A43" s="40">
        <f t="shared" si="3"/>
        <v>1978</v>
      </c>
      <c r="B43" s="41">
        <v>37365.0</v>
      </c>
      <c r="C43" s="42">
        <v>109.0</v>
      </c>
      <c r="D43" s="43" t="s">
        <v>45</v>
      </c>
      <c r="E43" s="43"/>
      <c r="F43" s="43"/>
      <c r="G43" s="63"/>
      <c r="H43" s="63"/>
      <c r="I43" s="64">
        <v>242.0</v>
      </c>
      <c r="J43" s="44">
        <v>240.6</v>
      </c>
      <c r="K43" s="43"/>
      <c r="L43" s="63" t="s">
        <v>97</v>
      </c>
      <c r="M43" s="63"/>
      <c r="N43" s="62" t="s">
        <v>98</v>
      </c>
      <c r="O43" s="43">
        <v>237.8</v>
      </c>
      <c r="P43" s="43">
        <v>239.1</v>
      </c>
      <c r="Q43" s="43">
        <v>0.2</v>
      </c>
      <c r="R43" s="43">
        <v>5.4</v>
      </c>
      <c r="S43" s="55">
        <f t="shared" si="4"/>
        <v>0.03703703704</v>
      </c>
      <c r="T43" s="44">
        <v>239.0</v>
      </c>
      <c r="U43" s="43">
        <v>20.4</v>
      </c>
      <c r="V43" s="44">
        <v>423.0</v>
      </c>
      <c r="W43" s="43">
        <v>0.88</v>
      </c>
      <c r="X43" s="60">
        <v>76.56609797773841</v>
      </c>
      <c r="Y43" s="42">
        <v>27.19010110227057</v>
      </c>
      <c r="Z43" s="44">
        <v>280.0</v>
      </c>
      <c r="AA43" s="43">
        <v>20.0</v>
      </c>
      <c r="AB43" s="43">
        <v>49.1</v>
      </c>
      <c r="AC43" s="44">
        <v>2598.2</v>
      </c>
      <c r="AD43" s="53">
        <f t="shared" si="6"/>
        <v>2.9</v>
      </c>
      <c r="AE43" s="54">
        <f t="shared" si="5"/>
        <v>1.5</v>
      </c>
      <c r="AF43" s="1"/>
      <c r="AG43" s="44">
        <v>240.6</v>
      </c>
      <c r="AH43" s="44">
        <v>242.0</v>
      </c>
    </row>
    <row r="44" ht="18.75" customHeight="1">
      <c r="A44" s="40">
        <f t="shared" si="3"/>
        <v>1979</v>
      </c>
      <c r="B44" s="41">
        <v>37374.0</v>
      </c>
      <c r="C44" s="42">
        <v>118.0</v>
      </c>
      <c r="D44" s="43" t="s">
        <v>45</v>
      </c>
      <c r="E44" s="43"/>
      <c r="F44" s="43"/>
      <c r="G44" s="63">
        <v>247.5</v>
      </c>
      <c r="H44" s="63"/>
      <c r="I44" s="63">
        <v>246.9</v>
      </c>
      <c r="J44" s="57">
        <v>244.9</v>
      </c>
      <c r="K44" s="43"/>
      <c r="L44" s="63" t="s">
        <v>99</v>
      </c>
      <c r="M44" s="65"/>
      <c r="N44" s="62" t="s">
        <v>100</v>
      </c>
      <c r="O44" s="43">
        <v>237.9</v>
      </c>
      <c r="P44" s="43">
        <v>239.2</v>
      </c>
      <c r="Q44" s="43">
        <v>0.4</v>
      </c>
      <c r="R44" s="44">
        <v>2.0</v>
      </c>
      <c r="S44" s="55">
        <f t="shared" si="4"/>
        <v>0.2</v>
      </c>
      <c r="T44" s="43">
        <v>239.4</v>
      </c>
      <c r="U44" s="43">
        <v>24.4</v>
      </c>
      <c r="V44" s="43">
        <v>619.2</v>
      </c>
      <c r="W44" s="66">
        <v>1.1</v>
      </c>
      <c r="X44" s="60">
        <v>89.7434387284484</v>
      </c>
      <c r="Y44" s="42">
        <v>38.435982857385724</v>
      </c>
      <c r="Z44" s="44">
        <v>345.8</v>
      </c>
      <c r="AA44" s="43">
        <v>6.0</v>
      </c>
      <c r="AB44" s="43">
        <v>26.4</v>
      </c>
      <c r="AC44" s="44">
        <v>1039.5</v>
      </c>
      <c r="AD44" s="53">
        <f t="shared" si="6"/>
        <v>7.7</v>
      </c>
      <c r="AE44" s="54">
        <f t="shared" si="5"/>
        <v>5.7</v>
      </c>
      <c r="AF44" s="1"/>
      <c r="AG44" s="44">
        <v>244.9</v>
      </c>
      <c r="AH44" s="43">
        <v>246.9</v>
      </c>
    </row>
    <row r="45" ht="18.75" customHeight="1">
      <c r="A45" s="40">
        <f t="shared" si="3"/>
        <v>1980</v>
      </c>
      <c r="B45" s="41">
        <v>37361.0</v>
      </c>
      <c r="C45" s="42">
        <v>106.0</v>
      </c>
      <c r="D45" s="43" t="s">
        <v>45</v>
      </c>
      <c r="E45" s="43"/>
      <c r="F45" s="43"/>
      <c r="G45" s="43"/>
      <c r="H45" s="43"/>
      <c r="I45" s="43"/>
      <c r="J45" s="44">
        <v>240.7</v>
      </c>
      <c r="K45" s="43"/>
      <c r="L45" s="43"/>
      <c r="M45" s="43"/>
      <c r="N45" s="59"/>
      <c r="O45" s="43">
        <v>237.5</v>
      </c>
      <c r="P45" s="43">
        <v>238.7</v>
      </c>
      <c r="Q45" s="43">
        <v>0.5</v>
      </c>
      <c r="R45" s="43">
        <v>5.3</v>
      </c>
      <c r="S45" s="55">
        <f t="shared" si="4"/>
        <v>0.09433962264</v>
      </c>
      <c r="T45" s="43">
        <v>238.9</v>
      </c>
      <c r="U45" s="43">
        <v>59.4</v>
      </c>
      <c r="V45" s="43">
        <v>477.4</v>
      </c>
      <c r="W45" s="43">
        <v>0.69</v>
      </c>
      <c r="X45" s="60">
        <v>63.1633316032842</v>
      </c>
      <c r="Y45" s="42">
        <v>82.53521360598218</v>
      </c>
      <c r="Z45" s="44">
        <v>335.2</v>
      </c>
      <c r="AA45" s="43">
        <v>19.0</v>
      </c>
      <c r="AB45" s="43">
        <v>107.9</v>
      </c>
      <c r="AC45" s="44">
        <v>2770.8</v>
      </c>
      <c r="AD45" s="53"/>
      <c r="AE45" s="54">
        <f t="shared" si="5"/>
        <v>2</v>
      </c>
      <c r="AF45" s="1"/>
      <c r="AG45" s="44">
        <v>240.7</v>
      </c>
      <c r="AH45" s="43"/>
    </row>
    <row r="46" ht="18.75" customHeight="1">
      <c r="A46" s="40">
        <f t="shared" si="3"/>
        <v>1981</v>
      </c>
      <c r="B46" s="41">
        <v>37356.0</v>
      </c>
      <c r="C46" s="42">
        <v>100.0</v>
      </c>
      <c r="D46" s="43" t="s">
        <v>45</v>
      </c>
      <c r="E46" s="43"/>
      <c r="F46" s="43"/>
      <c r="G46" s="43"/>
      <c r="H46" s="43"/>
      <c r="I46" s="43" t="s">
        <v>101</v>
      </c>
      <c r="J46" s="61">
        <v>240.7</v>
      </c>
      <c r="K46" s="43"/>
      <c r="L46" s="43"/>
      <c r="M46" s="43"/>
      <c r="N46" s="62" t="s">
        <v>102</v>
      </c>
      <c r="O46" s="43">
        <v>237.6</v>
      </c>
      <c r="P46" s="43">
        <v>238.5</v>
      </c>
      <c r="Q46" s="43">
        <v>0.5</v>
      </c>
      <c r="R46" s="43">
        <v>5.9</v>
      </c>
      <c r="S46" s="55">
        <f t="shared" si="4"/>
        <v>0.08474576271</v>
      </c>
      <c r="T46" s="44">
        <v>239.0</v>
      </c>
      <c r="U46" s="43">
        <v>20.6</v>
      </c>
      <c r="V46" s="43">
        <v>563.3</v>
      </c>
      <c r="W46" s="43">
        <v>0.75</v>
      </c>
      <c r="X46" s="60">
        <v>54.119412167908024</v>
      </c>
      <c r="Y46" s="42">
        <v>10.90290685085542</v>
      </c>
      <c r="Z46" s="44">
        <v>380.1</v>
      </c>
      <c r="AA46" s="43">
        <v>10.0</v>
      </c>
      <c r="AB46" s="43">
        <v>20.6</v>
      </c>
      <c r="AC46" s="44">
        <v>1297.9</v>
      </c>
      <c r="AD46" s="53">
        <f>AH46-P46</f>
        <v>5.5</v>
      </c>
      <c r="AE46" s="54">
        <f t="shared" si="5"/>
        <v>2.2</v>
      </c>
      <c r="AF46" s="1"/>
      <c r="AG46" s="44">
        <v>240.7</v>
      </c>
      <c r="AH46" s="44">
        <v>244.0</v>
      </c>
    </row>
    <row r="47" ht="18.75" customHeight="1">
      <c r="A47" s="40">
        <f t="shared" si="3"/>
        <v>1982</v>
      </c>
      <c r="B47" s="41">
        <v>37372.0</v>
      </c>
      <c r="C47" s="42">
        <v>116.0</v>
      </c>
      <c r="D47" s="43" t="s">
        <v>103</v>
      </c>
      <c r="E47" s="43"/>
      <c r="F47" s="43"/>
      <c r="G47" s="43">
        <v>246.8</v>
      </c>
      <c r="H47" s="43"/>
      <c r="I47" s="43">
        <v>242.2</v>
      </c>
      <c r="J47" s="61">
        <v>238.9</v>
      </c>
      <c r="K47" s="43"/>
      <c r="L47" s="43" t="s">
        <v>104</v>
      </c>
      <c r="M47" s="43"/>
      <c r="N47" s="62" t="s">
        <v>105</v>
      </c>
      <c r="O47" s="43">
        <v>237.2</v>
      </c>
      <c r="P47" s="43">
        <v>237.8</v>
      </c>
      <c r="Q47" s="43"/>
      <c r="R47" s="43"/>
      <c r="S47" s="55"/>
      <c r="T47" s="43"/>
      <c r="U47" s="43">
        <v>53.1</v>
      </c>
      <c r="V47" s="43">
        <v>607.7</v>
      </c>
      <c r="W47" s="43">
        <v>0.65</v>
      </c>
      <c r="X47" s="60">
        <v>109.68613461383141</v>
      </c>
      <c r="Y47" s="42">
        <v>141.07502594024837</v>
      </c>
      <c r="Z47" s="44">
        <v>234.9</v>
      </c>
      <c r="AA47" s="43">
        <v>16.0</v>
      </c>
      <c r="AB47" s="43">
        <v>71.3</v>
      </c>
      <c r="AC47" s="44">
        <v>2313.2</v>
      </c>
      <c r="AD47" s="53">
        <f t="shared" ref="AD47:AD51" si="7">I47-P47</f>
        <v>4.4</v>
      </c>
      <c r="AE47" s="54">
        <f t="shared" si="5"/>
        <v>1.1</v>
      </c>
      <c r="AF47" s="1"/>
      <c r="AG47" s="44">
        <v>238.9</v>
      </c>
      <c r="AH47" s="43">
        <v>242.2</v>
      </c>
    </row>
    <row r="48" ht="18.75" customHeight="1">
      <c r="A48" s="40">
        <f t="shared" si="3"/>
        <v>1983</v>
      </c>
      <c r="B48" s="41">
        <v>37364.0</v>
      </c>
      <c r="C48" s="42">
        <v>108.0</v>
      </c>
      <c r="D48" s="43" t="s">
        <v>45</v>
      </c>
      <c r="E48" s="43"/>
      <c r="F48" s="43"/>
      <c r="G48" s="64">
        <v>242.0</v>
      </c>
      <c r="H48" s="43"/>
      <c r="I48" s="63">
        <v>242.3</v>
      </c>
      <c r="J48" s="44">
        <v>239.6</v>
      </c>
      <c r="K48" s="43"/>
      <c r="L48" s="67" t="s">
        <v>106</v>
      </c>
      <c r="M48" s="43"/>
      <c r="N48" s="45" t="s">
        <v>107</v>
      </c>
      <c r="O48" s="43">
        <v>237.6</v>
      </c>
      <c r="P48" s="43">
        <v>238.8</v>
      </c>
      <c r="Q48" s="43">
        <v>0.5</v>
      </c>
      <c r="R48" s="43">
        <v>8.5</v>
      </c>
      <c r="S48" s="55">
        <f t="shared" ref="S48:S61" si="8">Q48/R48</f>
        <v>0.05882352941</v>
      </c>
      <c r="T48" s="43">
        <v>238.5</v>
      </c>
      <c r="U48" s="43">
        <v>24.3</v>
      </c>
      <c r="V48" s="43">
        <v>530.4</v>
      </c>
      <c r="W48" s="43">
        <v>0.54</v>
      </c>
      <c r="X48" s="60">
        <v>38.72060867918479</v>
      </c>
      <c r="Y48" s="42">
        <v>59.56342319529152</v>
      </c>
      <c r="Z48" s="44">
        <v>260.8</v>
      </c>
      <c r="AA48" s="43">
        <v>5.0</v>
      </c>
      <c r="AB48" s="43">
        <v>35.1</v>
      </c>
      <c r="AC48" s="44">
        <v>730.4</v>
      </c>
      <c r="AD48" s="53">
        <f t="shared" si="7"/>
        <v>3.5</v>
      </c>
      <c r="AE48" s="54">
        <f t="shared" si="5"/>
        <v>0.8</v>
      </c>
      <c r="AF48" s="1"/>
      <c r="AG48" s="44">
        <v>239.6</v>
      </c>
      <c r="AH48" s="43">
        <v>242.3</v>
      </c>
    </row>
    <row r="49" ht="18.75" customHeight="1">
      <c r="A49" s="40">
        <f t="shared" si="3"/>
        <v>1984</v>
      </c>
      <c r="B49" s="41">
        <v>37356.0</v>
      </c>
      <c r="C49" s="42">
        <v>101.0</v>
      </c>
      <c r="D49" s="43" t="s">
        <v>45</v>
      </c>
      <c r="E49" s="43"/>
      <c r="F49" s="43"/>
      <c r="G49" s="63">
        <v>244.5</v>
      </c>
      <c r="H49" s="43"/>
      <c r="I49" s="43">
        <v>243.5</v>
      </c>
      <c r="J49" s="44">
        <v>240.9</v>
      </c>
      <c r="K49" s="43" t="s">
        <v>108</v>
      </c>
      <c r="L49" s="63" t="s">
        <v>109</v>
      </c>
      <c r="M49" s="1"/>
      <c r="N49" s="45" t="s">
        <v>110</v>
      </c>
      <c r="O49" s="43">
        <v>237.6</v>
      </c>
      <c r="P49" s="43">
        <v>238.6</v>
      </c>
      <c r="Q49" s="43">
        <v>0.2</v>
      </c>
      <c r="R49" s="43">
        <v>6.9</v>
      </c>
      <c r="S49" s="55">
        <f t="shared" si="8"/>
        <v>0.02898550725</v>
      </c>
      <c r="T49" s="43">
        <v>238.4</v>
      </c>
      <c r="U49" s="43">
        <v>52.9</v>
      </c>
      <c r="V49" s="43">
        <v>334.2</v>
      </c>
      <c r="W49" s="43">
        <v>0.81</v>
      </c>
      <c r="X49" s="60">
        <v>57.56847134687459</v>
      </c>
      <c r="Y49" s="42">
        <v>22.251880637464264</v>
      </c>
      <c r="Z49" s="44">
        <v>280.5</v>
      </c>
      <c r="AA49" s="43">
        <v>22.0</v>
      </c>
      <c r="AB49" s="43">
        <v>105.4</v>
      </c>
      <c r="AC49" s="44">
        <v>2886.2</v>
      </c>
      <c r="AD49" s="53">
        <f t="shared" si="7"/>
        <v>4.9</v>
      </c>
      <c r="AE49" s="54">
        <f t="shared" si="5"/>
        <v>2.3</v>
      </c>
      <c r="AF49" s="1"/>
      <c r="AG49" s="44">
        <v>240.9</v>
      </c>
      <c r="AH49" s="43">
        <v>243.5</v>
      </c>
    </row>
    <row r="50" ht="18.75" customHeight="1">
      <c r="A50" s="40">
        <f t="shared" si="3"/>
        <v>1985</v>
      </c>
      <c r="B50" s="41">
        <v>37364.0</v>
      </c>
      <c r="C50" s="42">
        <v>108.0</v>
      </c>
      <c r="D50" s="43" t="s">
        <v>98</v>
      </c>
      <c r="E50" s="43"/>
      <c r="F50" s="43"/>
      <c r="G50" s="43"/>
      <c r="H50" s="43"/>
      <c r="I50" s="63">
        <v>243.5</v>
      </c>
      <c r="J50" s="61">
        <v>241.2</v>
      </c>
      <c r="K50" s="43"/>
      <c r="L50" s="67" t="s">
        <v>106</v>
      </c>
      <c r="M50" s="43"/>
      <c r="N50" s="62" t="s">
        <v>111</v>
      </c>
      <c r="O50" s="43">
        <v>238.1</v>
      </c>
      <c r="P50" s="43">
        <v>239.4</v>
      </c>
      <c r="Q50" s="43">
        <v>0.4</v>
      </c>
      <c r="R50" s="44">
        <v>4.0</v>
      </c>
      <c r="S50" s="55">
        <f t="shared" si="8"/>
        <v>0.1</v>
      </c>
      <c r="T50" s="44">
        <v>239.0</v>
      </c>
      <c r="U50" s="43">
        <v>56.1</v>
      </c>
      <c r="V50" s="43">
        <v>606.3</v>
      </c>
      <c r="W50" s="43">
        <v>0.73</v>
      </c>
      <c r="X50" s="60">
        <v>116.95416897505248</v>
      </c>
      <c r="Y50" s="42">
        <v>89.25476550723049</v>
      </c>
      <c r="Z50" s="44">
        <v>425.5</v>
      </c>
      <c r="AA50" s="43">
        <v>38.0</v>
      </c>
      <c r="AB50" s="43">
        <v>117.2</v>
      </c>
      <c r="AC50" s="44">
        <v>5276.9</v>
      </c>
      <c r="AD50" s="53">
        <f t="shared" si="7"/>
        <v>4.1</v>
      </c>
      <c r="AE50" s="54">
        <f t="shared" si="5"/>
        <v>1.8</v>
      </c>
      <c r="AF50" s="1"/>
      <c r="AG50" s="44">
        <v>241.2</v>
      </c>
      <c r="AH50" s="43">
        <v>243.5</v>
      </c>
    </row>
    <row r="51" ht="18.75" customHeight="1">
      <c r="A51" s="40">
        <f t="shared" si="3"/>
        <v>1986</v>
      </c>
      <c r="B51" s="41">
        <v>37365.0</v>
      </c>
      <c r="C51" s="42">
        <v>109.0</v>
      </c>
      <c r="D51" s="43" t="s">
        <v>45</v>
      </c>
      <c r="E51" s="43"/>
      <c r="F51" s="43"/>
      <c r="G51" s="63"/>
      <c r="H51" s="43"/>
      <c r="I51" s="64">
        <v>244.0</v>
      </c>
      <c r="J51" s="44">
        <v>240.9</v>
      </c>
      <c r="K51" s="43"/>
      <c r="L51" s="63" t="s">
        <v>112</v>
      </c>
      <c r="M51" s="43"/>
      <c r="N51" s="62" t="s">
        <v>98</v>
      </c>
      <c r="O51" s="43">
        <v>237.6</v>
      </c>
      <c r="P51" s="43">
        <v>238.9</v>
      </c>
      <c r="Q51" s="43">
        <v>0.3</v>
      </c>
      <c r="R51" s="43">
        <v>4.6</v>
      </c>
      <c r="S51" s="55">
        <f t="shared" si="8"/>
        <v>0.0652173913</v>
      </c>
      <c r="T51" s="44">
        <v>239.0</v>
      </c>
      <c r="U51" s="43">
        <v>18.1</v>
      </c>
      <c r="V51" s="43">
        <v>374.3</v>
      </c>
      <c r="W51" s="43">
        <v>1.05</v>
      </c>
      <c r="X51" s="60">
        <v>49.94999573448003</v>
      </c>
      <c r="Y51" s="42">
        <v>26.570971663504746</v>
      </c>
      <c r="Z51" s="44">
        <v>262.0</v>
      </c>
      <c r="AA51" s="43">
        <v>19.0</v>
      </c>
      <c r="AB51" s="43">
        <v>97.7</v>
      </c>
      <c r="AC51" s="44">
        <v>3424.1</v>
      </c>
      <c r="AD51" s="53">
        <f t="shared" si="7"/>
        <v>5.1</v>
      </c>
      <c r="AE51" s="54">
        <f>AG51-P51</f>
        <v>2</v>
      </c>
      <c r="AF51" s="1"/>
      <c r="AG51" s="44">
        <v>240.9</v>
      </c>
      <c r="AH51" s="44">
        <v>244.0</v>
      </c>
    </row>
    <row r="52" ht="18.75" customHeight="1">
      <c r="A52" s="40">
        <f t="shared" si="3"/>
        <v>1987</v>
      </c>
      <c r="B52" s="41">
        <v>37362.0</v>
      </c>
      <c r="C52" s="42">
        <v>106.0</v>
      </c>
      <c r="D52" s="43" t="s">
        <v>45</v>
      </c>
      <c r="E52" s="43"/>
      <c r="F52" s="43"/>
      <c r="G52" s="43" t="s">
        <v>113</v>
      </c>
      <c r="H52" s="43"/>
      <c r="I52" s="43" t="s">
        <v>114</v>
      </c>
      <c r="J52" s="68">
        <v>240.7</v>
      </c>
      <c r="K52" s="43"/>
      <c r="L52" s="43" t="s">
        <v>115</v>
      </c>
      <c r="M52" s="43" t="s">
        <v>116</v>
      </c>
      <c r="N52" s="59" t="s">
        <v>92</v>
      </c>
      <c r="O52" s="43">
        <v>237.7</v>
      </c>
      <c r="P52" s="43">
        <v>239.3</v>
      </c>
      <c r="Q52" s="43">
        <v>0.3</v>
      </c>
      <c r="R52" s="43">
        <v>3.6</v>
      </c>
      <c r="S52" s="55">
        <f t="shared" si="8"/>
        <v>0.08333333333</v>
      </c>
      <c r="T52" s="44">
        <v>239.1</v>
      </c>
      <c r="U52" s="43">
        <v>47.6</v>
      </c>
      <c r="V52" s="43">
        <v>526.1</v>
      </c>
      <c r="W52" s="43">
        <v>0.87</v>
      </c>
      <c r="X52" s="60">
        <v>55.843051617392</v>
      </c>
      <c r="Y52" s="42">
        <v>62.75995544714558</v>
      </c>
      <c r="Z52" s="44">
        <v>258.0</v>
      </c>
      <c r="AA52" s="43">
        <v>17.0</v>
      </c>
      <c r="AB52" s="43">
        <v>86.6</v>
      </c>
      <c r="AC52" s="44">
        <v>2069.6</v>
      </c>
      <c r="AD52" s="53">
        <f t="shared" ref="AD52:AD55" si="9">AH52-P52</f>
        <v>5.8</v>
      </c>
      <c r="AE52" s="54">
        <f t="shared" ref="AE52:AE53" si="10">J52-P52</f>
        <v>1.4</v>
      </c>
      <c r="AF52" s="1"/>
      <c r="AG52" s="43">
        <v>240.7</v>
      </c>
      <c r="AH52" s="43">
        <v>245.1</v>
      </c>
    </row>
    <row r="53" ht="18.75" customHeight="1">
      <c r="A53" s="40">
        <f t="shared" si="3"/>
        <v>1988</v>
      </c>
      <c r="B53" s="41">
        <v>37362.0</v>
      </c>
      <c r="C53" s="42">
        <v>107.0</v>
      </c>
      <c r="D53" s="43" t="s">
        <v>45</v>
      </c>
      <c r="E53" s="43"/>
      <c r="F53" s="43"/>
      <c r="G53" s="43" t="s">
        <v>117</v>
      </c>
      <c r="H53" s="43"/>
      <c r="I53" s="43" t="s">
        <v>118</v>
      </c>
      <c r="J53" s="68">
        <v>240.6</v>
      </c>
      <c r="K53" s="43"/>
      <c r="L53" s="43" t="s">
        <v>119</v>
      </c>
      <c r="M53" s="43"/>
      <c r="N53" s="59" t="s">
        <v>92</v>
      </c>
      <c r="O53" s="43">
        <v>237.2</v>
      </c>
      <c r="P53" s="43">
        <v>238.8</v>
      </c>
      <c r="Q53" s="43">
        <v>0.2</v>
      </c>
      <c r="R53" s="43">
        <v>1.5</v>
      </c>
      <c r="S53" s="55">
        <f t="shared" si="8"/>
        <v>0.1333333333</v>
      </c>
      <c r="T53" s="43">
        <v>238.4</v>
      </c>
      <c r="U53" s="43">
        <v>42.6</v>
      </c>
      <c r="V53" s="43">
        <v>765.1</v>
      </c>
      <c r="W53" s="43">
        <v>0.66</v>
      </c>
      <c r="X53" s="60">
        <v>41.65687636615885</v>
      </c>
      <c r="Y53" s="42">
        <v>15.761722526403974</v>
      </c>
      <c r="Z53" s="44">
        <v>249.9</v>
      </c>
      <c r="AA53" s="43">
        <v>7.0</v>
      </c>
      <c r="AB53" s="43">
        <v>42.6</v>
      </c>
      <c r="AC53" s="44">
        <v>1309.0</v>
      </c>
      <c r="AD53" s="53">
        <f t="shared" si="9"/>
        <v>5.7</v>
      </c>
      <c r="AE53" s="54">
        <f t="shared" si="10"/>
        <v>1.8</v>
      </c>
      <c r="AF53" s="1"/>
      <c r="AG53" s="43">
        <v>240.6</v>
      </c>
      <c r="AH53" s="43">
        <v>244.5</v>
      </c>
    </row>
    <row r="54" ht="18.75" customHeight="1">
      <c r="A54" s="40">
        <f t="shared" si="3"/>
        <v>1989</v>
      </c>
      <c r="B54" s="41">
        <v>37368.0</v>
      </c>
      <c r="C54" s="42">
        <v>112.0</v>
      </c>
      <c r="D54" s="43" t="s">
        <v>45</v>
      </c>
      <c r="E54" s="43"/>
      <c r="F54" s="43"/>
      <c r="G54" s="43"/>
      <c r="H54" s="43"/>
      <c r="I54" s="43" t="s">
        <v>120</v>
      </c>
      <c r="J54" s="68">
        <v>238.2</v>
      </c>
      <c r="K54" s="43"/>
      <c r="L54" s="43"/>
      <c r="M54" s="43"/>
      <c r="N54" s="59" t="s">
        <v>92</v>
      </c>
      <c r="O54" s="43">
        <v>237.4</v>
      </c>
      <c r="P54" s="44">
        <v>239.0</v>
      </c>
      <c r="Q54" s="43">
        <v>0.1</v>
      </c>
      <c r="R54" s="43">
        <v>4.5</v>
      </c>
      <c r="S54" s="55">
        <f t="shared" si="8"/>
        <v>0.02222222222</v>
      </c>
      <c r="T54" s="43">
        <v>238.2</v>
      </c>
      <c r="U54" s="43">
        <v>30.9</v>
      </c>
      <c r="V54" s="44">
        <v>691.0</v>
      </c>
      <c r="W54" s="43">
        <v>0.62</v>
      </c>
      <c r="X54" s="60">
        <v>67.51267074402229</v>
      </c>
      <c r="Y54" s="42">
        <v>82.89592827753961</v>
      </c>
      <c r="Z54" s="44">
        <v>347.5</v>
      </c>
      <c r="AA54" s="43">
        <v>11.0</v>
      </c>
      <c r="AB54" s="43">
        <v>43.2</v>
      </c>
      <c r="AC54" s="44">
        <v>2282.3</v>
      </c>
      <c r="AD54" s="53">
        <f t="shared" si="9"/>
        <v>4.1</v>
      </c>
      <c r="AE54" s="54"/>
      <c r="AF54" s="1"/>
      <c r="AG54" s="43">
        <v>238.2</v>
      </c>
      <c r="AH54" s="43">
        <v>243.1</v>
      </c>
    </row>
    <row r="55" ht="18.75" customHeight="1">
      <c r="A55" s="40">
        <f t="shared" si="3"/>
        <v>1990</v>
      </c>
      <c r="B55" s="41">
        <v>37366.0</v>
      </c>
      <c r="C55" s="42">
        <v>110.0</v>
      </c>
      <c r="D55" s="43" t="s">
        <v>45</v>
      </c>
      <c r="E55" s="43"/>
      <c r="F55" s="43"/>
      <c r="G55" s="43"/>
      <c r="H55" s="43"/>
      <c r="I55" s="44" t="s">
        <v>121</v>
      </c>
      <c r="J55" s="68">
        <v>239.3</v>
      </c>
      <c r="K55" s="43"/>
      <c r="L55" s="43"/>
      <c r="M55" s="43"/>
      <c r="N55" s="59" t="s">
        <v>92</v>
      </c>
      <c r="O55" s="43">
        <v>237.7</v>
      </c>
      <c r="P55" s="43">
        <v>238.9</v>
      </c>
      <c r="Q55" s="43">
        <v>0.6</v>
      </c>
      <c r="R55" s="43">
        <v>21.8</v>
      </c>
      <c r="S55" s="55">
        <f t="shared" si="8"/>
        <v>0.02752293578</v>
      </c>
      <c r="T55" s="43">
        <v>238.6</v>
      </c>
      <c r="U55" s="43">
        <v>33.5</v>
      </c>
      <c r="V55" s="44">
        <v>675.0</v>
      </c>
      <c r="W55" s="43">
        <v>0.63</v>
      </c>
      <c r="X55" s="60">
        <v>61.32540712523774</v>
      </c>
      <c r="Y55" s="42">
        <v>36.0769076874203</v>
      </c>
      <c r="Z55" s="44">
        <v>382.9</v>
      </c>
      <c r="AA55" s="43">
        <v>22.0</v>
      </c>
      <c r="AB55" s="44">
        <v>90.0</v>
      </c>
      <c r="AC55" s="44">
        <v>3425.5</v>
      </c>
      <c r="AD55" s="53">
        <f t="shared" si="9"/>
        <v>4.1</v>
      </c>
      <c r="AE55" s="54">
        <f t="shared" ref="AE55:AE57" si="11">J55-P55</f>
        <v>0.4</v>
      </c>
      <c r="AF55" s="1"/>
      <c r="AG55" s="43">
        <v>239.3</v>
      </c>
      <c r="AH55" s="44">
        <v>243.0</v>
      </c>
    </row>
    <row r="56" ht="18.75" customHeight="1">
      <c r="A56" s="40">
        <f t="shared" si="3"/>
        <v>1991</v>
      </c>
      <c r="B56" s="41">
        <v>37359.0</v>
      </c>
      <c r="C56" s="42">
        <v>103.0</v>
      </c>
      <c r="D56" s="43" t="s">
        <v>45</v>
      </c>
      <c r="E56" s="43"/>
      <c r="F56" s="43"/>
      <c r="G56" s="43"/>
      <c r="H56" s="43"/>
      <c r="I56" s="43"/>
      <c r="J56" s="68">
        <v>240.1</v>
      </c>
      <c r="K56" s="43"/>
      <c r="L56" s="58" t="s">
        <v>122</v>
      </c>
      <c r="M56" s="43"/>
      <c r="N56" s="59" t="s">
        <v>92</v>
      </c>
      <c r="O56" s="43">
        <v>237.4</v>
      </c>
      <c r="P56" s="43">
        <v>238.7</v>
      </c>
      <c r="Q56" s="43">
        <v>0.5</v>
      </c>
      <c r="R56" s="43">
        <v>2.9</v>
      </c>
      <c r="S56" s="55">
        <f t="shared" si="8"/>
        <v>0.1724137931</v>
      </c>
      <c r="T56" s="43">
        <v>238.7</v>
      </c>
      <c r="U56" s="43">
        <v>60.9</v>
      </c>
      <c r="V56" s="43">
        <v>576.2</v>
      </c>
      <c r="W56" s="43">
        <v>0.77</v>
      </c>
      <c r="X56" s="60">
        <v>73.48175223458145</v>
      </c>
      <c r="Y56" s="42">
        <v>82.85929101361829</v>
      </c>
      <c r="Z56" s="44">
        <v>289.0</v>
      </c>
      <c r="AA56" s="43">
        <v>15.0</v>
      </c>
      <c r="AB56" s="43">
        <v>96.1</v>
      </c>
      <c r="AC56" s="44">
        <v>2535.3</v>
      </c>
      <c r="AD56" s="53"/>
      <c r="AE56" s="54">
        <f t="shared" si="11"/>
        <v>1.4</v>
      </c>
      <c r="AF56" s="1"/>
      <c r="AG56" s="43">
        <v>240.1</v>
      </c>
      <c r="AH56" s="43"/>
    </row>
    <row r="57" ht="18.75" customHeight="1">
      <c r="A57" s="40">
        <f t="shared" si="3"/>
        <v>1992</v>
      </c>
      <c r="B57" s="41">
        <v>37349.0</v>
      </c>
      <c r="C57" s="42">
        <v>94.0</v>
      </c>
      <c r="D57" s="43" t="s">
        <v>45</v>
      </c>
      <c r="E57" s="43"/>
      <c r="F57" s="43"/>
      <c r="G57" s="43"/>
      <c r="H57" s="43"/>
      <c r="I57" s="43" t="s">
        <v>123</v>
      </c>
      <c r="J57" s="43">
        <v>239.5</v>
      </c>
      <c r="K57" s="43"/>
      <c r="L57" s="58" t="s">
        <v>124</v>
      </c>
      <c r="M57" s="43"/>
      <c r="N57" s="45"/>
      <c r="O57" s="43">
        <v>237.4</v>
      </c>
      <c r="P57" s="43">
        <v>238.9</v>
      </c>
      <c r="Q57" s="43">
        <v>0.1</v>
      </c>
      <c r="R57" s="43">
        <v>6.2</v>
      </c>
      <c r="S57" s="55">
        <f t="shared" si="8"/>
        <v>0.01612903226</v>
      </c>
      <c r="T57" s="43">
        <v>238.6</v>
      </c>
      <c r="U57" s="43">
        <v>30.1</v>
      </c>
      <c r="V57" s="43">
        <v>408.7</v>
      </c>
      <c r="W57" s="43">
        <v>0.75</v>
      </c>
      <c r="X57" s="60">
        <v>92.31355146407608</v>
      </c>
      <c r="Y57" s="42">
        <v>9.438083116416838</v>
      </c>
      <c r="Z57" s="44">
        <v>463.2</v>
      </c>
      <c r="AA57" s="43">
        <v>23.0</v>
      </c>
      <c r="AB57" s="43">
        <v>71.3</v>
      </c>
      <c r="AC57" s="44">
        <v>2835.7</v>
      </c>
      <c r="AD57" s="53">
        <f>AH57-P57</f>
        <v>2.5</v>
      </c>
      <c r="AE57" s="54">
        <f t="shared" si="11"/>
        <v>0.6</v>
      </c>
      <c r="AF57" s="1"/>
      <c r="AG57" s="43">
        <v>239.5</v>
      </c>
      <c r="AH57" s="43">
        <v>241.4</v>
      </c>
    </row>
    <row r="58" ht="18.75" customHeight="1">
      <c r="A58" s="40">
        <f t="shared" si="3"/>
        <v>1993</v>
      </c>
      <c r="B58" s="41">
        <v>37365.0</v>
      </c>
      <c r="C58" s="42">
        <v>109.0</v>
      </c>
      <c r="D58" s="43" t="s">
        <v>45</v>
      </c>
      <c r="E58" s="43"/>
      <c r="F58" s="43"/>
      <c r="G58" s="43"/>
      <c r="H58" s="43"/>
      <c r="I58" s="43"/>
      <c r="J58" s="68">
        <v>238.5</v>
      </c>
      <c r="K58" s="43"/>
      <c r="L58" s="58" t="s">
        <v>125</v>
      </c>
      <c r="M58" s="43"/>
      <c r="N58" s="59" t="s">
        <v>92</v>
      </c>
      <c r="O58" s="43">
        <v>237.3</v>
      </c>
      <c r="P58" s="43">
        <v>238.8</v>
      </c>
      <c r="Q58" s="43">
        <v>0.3</v>
      </c>
      <c r="R58" s="43">
        <v>9.5</v>
      </c>
      <c r="S58" s="55">
        <f t="shared" si="8"/>
        <v>0.03157894737</v>
      </c>
      <c r="T58" s="43">
        <v>238.5</v>
      </c>
      <c r="U58" s="43">
        <v>42.3</v>
      </c>
      <c r="V58" s="43">
        <v>317.1</v>
      </c>
      <c r="W58" s="43">
        <v>0.82</v>
      </c>
      <c r="X58" s="60">
        <v>49.92933010202556</v>
      </c>
      <c r="Y58" s="42">
        <v>19.715405559046165</v>
      </c>
      <c r="Z58" s="44">
        <v>295.3</v>
      </c>
      <c r="AA58" s="43">
        <v>28.0</v>
      </c>
      <c r="AB58" s="43">
        <v>119.6</v>
      </c>
      <c r="AC58" s="44">
        <v>3083.6</v>
      </c>
      <c r="AD58" s="53"/>
      <c r="AE58" s="54"/>
      <c r="AF58" s="1"/>
      <c r="AG58" s="43">
        <v>238.5</v>
      </c>
      <c r="AH58" s="43"/>
    </row>
    <row r="59" ht="18.75" customHeight="1">
      <c r="A59" s="40">
        <f t="shared" si="3"/>
        <v>1994</v>
      </c>
      <c r="B59" s="41">
        <v>37357.0</v>
      </c>
      <c r="C59" s="42">
        <v>101.0</v>
      </c>
      <c r="D59" s="43" t="s">
        <v>45</v>
      </c>
      <c r="E59" s="43"/>
      <c r="F59" s="43"/>
      <c r="G59" s="43"/>
      <c r="H59" s="43"/>
      <c r="I59" s="43" t="s">
        <v>126</v>
      </c>
      <c r="J59" s="43">
        <v>242.8</v>
      </c>
      <c r="K59" s="43"/>
      <c r="L59" s="58" t="s">
        <v>127</v>
      </c>
      <c r="M59" s="43"/>
      <c r="N59" s="45"/>
      <c r="O59" s="43">
        <v>237.5</v>
      </c>
      <c r="P59" s="43">
        <v>239.1</v>
      </c>
      <c r="Q59" s="43">
        <v>0.6</v>
      </c>
      <c r="R59" s="43">
        <v>4.9</v>
      </c>
      <c r="S59" s="55">
        <f t="shared" si="8"/>
        <v>0.1224489796</v>
      </c>
      <c r="T59" s="43">
        <v>238.7</v>
      </c>
      <c r="U59" s="43">
        <v>19.8</v>
      </c>
      <c r="V59" s="43">
        <v>760.9</v>
      </c>
      <c r="W59" s="43">
        <v>0.68</v>
      </c>
      <c r="X59" s="60">
        <v>129.4921162074021</v>
      </c>
      <c r="Y59" s="42">
        <v>111.67450557998983</v>
      </c>
      <c r="Z59" s="44">
        <v>299.1</v>
      </c>
      <c r="AA59" s="43">
        <v>29.0</v>
      </c>
      <c r="AB59" s="43">
        <v>85.4</v>
      </c>
      <c r="AC59" s="44"/>
      <c r="AD59" s="53">
        <f>AH59-P59</f>
        <v>4.9</v>
      </c>
      <c r="AE59" s="54">
        <f t="shared" ref="AE59:AE61" si="12">J59-P59</f>
        <v>3.7</v>
      </c>
      <c r="AF59" s="1"/>
      <c r="AG59" s="43">
        <v>242.8</v>
      </c>
      <c r="AH59" s="36">
        <v>244.0</v>
      </c>
    </row>
    <row r="60" ht="18.75" customHeight="1">
      <c r="A60" s="40">
        <f t="shared" si="3"/>
        <v>1995</v>
      </c>
      <c r="B60" s="41">
        <v>37368.0</v>
      </c>
      <c r="C60" s="42">
        <v>112.0</v>
      </c>
      <c r="D60" s="43" t="s">
        <v>45</v>
      </c>
      <c r="E60" s="43"/>
      <c r="F60" s="43"/>
      <c r="G60" s="43"/>
      <c r="H60" s="43"/>
      <c r="I60" s="43"/>
      <c r="J60" s="44">
        <v>239.0</v>
      </c>
      <c r="K60" s="43"/>
      <c r="L60" s="58" t="s">
        <v>128</v>
      </c>
      <c r="M60" s="43"/>
      <c r="N60" s="2"/>
      <c r="O60" s="43">
        <v>237.3</v>
      </c>
      <c r="P60" s="44">
        <v>238.0</v>
      </c>
      <c r="Q60" s="43">
        <v>0.3</v>
      </c>
      <c r="R60" s="43">
        <v>1.7</v>
      </c>
      <c r="S60" s="55">
        <f t="shared" si="8"/>
        <v>0.1764705882</v>
      </c>
      <c r="T60" s="43">
        <v>238.7</v>
      </c>
      <c r="U60" s="43">
        <v>45.5</v>
      </c>
      <c r="V60" s="43">
        <v>656.4</v>
      </c>
      <c r="W60" s="43">
        <v>0.85</v>
      </c>
      <c r="X60" s="60">
        <v>58.02695748436706</v>
      </c>
      <c r="Y60" s="42">
        <v>32.632737934954974</v>
      </c>
      <c r="Z60" s="44">
        <v>228.8</v>
      </c>
      <c r="AA60" s="43">
        <v>13.0</v>
      </c>
      <c r="AB60" s="43">
        <v>68.2</v>
      </c>
      <c r="AC60" s="44">
        <v>1420.4</v>
      </c>
      <c r="AD60" s="53"/>
      <c r="AE60" s="54">
        <f t="shared" si="12"/>
        <v>1</v>
      </c>
      <c r="AF60" s="1"/>
      <c r="AG60" s="44">
        <v>239.0</v>
      </c>
      <c r="AH60" s="43"/>
    </row>
    <row r="61" ht="18.75" customHeight="1">
      <c r="A61" s="40">
        <f t="shared" si="3"/>
        <v>1996</v>
      </c>
      <c r="B61" s="41">
        <v>37362.0</v>
      </c>
      <c r="C61" s="42">
        <v>107.0</v>
      </c>
      <c r="D61" s="43" t="s">
        <v>45</v>
      </c>
      <c r="E61" s="43"/>
      <c r="F61" s="43"/>
      <c r="G61" s="43"/>
      <c r="H61" s="43"/>
      <c r="I61" s="43" t="s">
        <v>129</v>
      </c>
      <c r="J61" s="43">
        <v>243.2</v>
      </c>
      <c r="K61" s="43"/>
      <c r="L61" s="43" t="s">
        <v>130</v>
      </c>
      <c r="M61" s="43"/>
      <c r="N61" s="59"/>
      <c r="O61" s="43">
        <v>237.5</v>
      </c>
      <c r="P61" s="43">
        <v>239.5</v>
      </c>
      <c r="Q61" s="43">
        <v>0.6</v>
      </c>
      <c r="R61" s="43">
        <v>1.2</v>
      </c>
      <c r="S61" s="55">
        <f t="shared" si="8"/>
        <v>0.5</v>
      </c>
      <c r="T61" s="44">
        <v>239.1</v>
      </c>
      <c r="U61" s="43">
        <v>31.2</v>
      </c>
      <c r="V61" s="43">
        <v>717.4</v>
      </c>
      <c r="W61" s="43">
        <v>0.73</v>
      </c>
      <c r="X61" s="60">
        <v>107.26682224815247</v>
      </c>
      <c r="Y61" s="42">
        <v>80.80579241839452</v>
      </c>
      <c r="Z61" s="44">
        <v>365.0</v>
      </c>
      <c r="AA61" s="43">
        <v>12.0</v>
      </c>
      <c r="AB61" s="44">
        <v>45.0</v>
      </c>
      <c r="AC61" s="44">
        <v>2265.9</v>
      </c>
      <c r="AD61" s="53">
        <f>AH61-P61</f>
        <v>6.4</v>
      </c>
      <c r="AE61" s="54">
        <f t="shared" si="12"/>
        <v>3.7</v>
      </c>
      <c r="AF61" s="1"/>
      <c r="AG61" s="43">
        <v>243.2</v>
      </c>
      <c r="AH61" s="43">
        <v>245.9</v>
      </c>
    </row>
    <row r="62" ht="18.75" customHeight="1">
      <c r="A62" s="40">
        <f t="shared" si="3"/>
        <v>1997</v>
      </c>
      <c r="B62" s="41">
        <v>37366.0</v>
      </c>
      <c r="C62" s="42">
        <v>110.0</v>
      </c>
      <c r="D62" s="43" t="s">
        <v>131</v>
      </c>
      <c r="E62" s="43"/>
      <c r="F62" s="43"/>
      <c r="G62" s="43"/>
      <c r="H62" s="43"/>
      <c r="I62" s="44" t="s">
        <v>132</v>
      </c>
      <c r="J62" s="43"/>
      <c r="K62" s="43"/>
      <c r="L62" s="43" t="s">
        <v>133</v>
      </c>
      <c r="M62" s="43"/>
      <c r="N62" s="45" t="s">
        <v>134</v>
      </c>
      <c r="O62" s="43"/>
      <c r="P62" s="43"/>
      <c r="Q62" s="43"/>
      <c r="R62" s="43"/>
      <c r="S62" s="55"/>
      <c r="T62" s="43"/>
      <c r="U62" s="43">
        <v>43.3</v>
      </c>
      <c r="V62" s="43">
        <v>798.8</v>
      </c>
      <c r="W62" s="43">
        <v>0.77</v>
      </c>
      <c r="X62" s="60">
        <v>117.0147204021183</v>
      </c>
      <c r="Y62" s="42">
        <v>128.02719684049907</v>
      </c>
      <c r="Z62" s="44">
        <v>460.1</v>
      </c>
      <c r="AA62" s="43">
        <v>5.0</v>
      </c>
      <c r="AB62" s="43">
        <v>45.3</v>
      </c>
      <c r="AC62" s="44">
        <v>1233.0</v>
      </c>
      <c r="AD62" s="53"/>
      <c r="AE62" s="54"/>
      <c r="AF62" s="1"/>
      <c r="AG62" s="43"/>
      <c r="AH62" s="44">
        <v>247.0</v>
      </c>
    </row>
    <row r="63" ht="18.75" customHeight="1">
      <c r="A63" s="40">
        <f t="shared" si="3"/>
        <v>1998</v>
      </c>
      <c r="B63" s="41">
        <v>37355.0</v>
      </c>
      <c r="C63" s="42">
        <v>99.0</v>
      </c>
      <c r="D63" s="43" t="s">
        <v>45</v>
      </c>
      <c r="E63" s="69" t="s">
        <v>135</v>
      </c>
      <c r="F63" s="43"/>
      <c r="G63" s="43"/>
      <c r="H63" s="43"/>
      <c r="I63" s="43"/>
      <c r="J63" s="44">
        <v>239.0</v>
      </c>
      <c r="K63" s="43"/>
      <c r="L63" s="58" t="s">
        <v>136</v>
      </c>
      <c r="M63" s="43"/>
      <c r="N63" s="45"/>
      <c r="O63" s="44">
        <v>238.0</v>
      </c>
      <c r="P63" s="44">
        <v>239.0</v>
      </c>
      <c r="Q63" s="43">
        <v>0.3</v>
      </c>
      <c r="R63" s="44">
        <v>6.0</v>
      </c>
      <c r="S63" s="55">
        <f t="shared" ref="S63:S65" si="13">Q63/R63</f>
        <v>0.05</v>
      </c>
      <c r="T63" s="43">
        <v>238.7</v>
      </c>
      <c r="U63" s="43">
        <v>57.5</v>
      </c>
      <c r="V63" s="43">
        <v>653.1</v>
      </c>
      <c r="W63" s="43">
        <v>0.58</v>
      </c>
      <c r="X63" s="60">
        <v>35.866708553989774</v>
      </c>
      <c r="Y63" s="42">
        <v>9.7024803279179</v>
      </c>
      <c r="Z63" s="44">
        <v>378.9</v>
      </c>
      <c r="AA63" s="43">
        <v>18.0</v>
      </c>
      <c r="AB63" s="43">
        <v>81.4</v>
      </c>
      <c r="AC63" s="44">
        <v>2890.4</v>
      </c>
      <c r="AD63" s="53"/>
      <c r="AE63" s="54">
        <f t="shared" ref="AE63:AE65" si="14">J63-P63</f>
        <v>0</v>
      </c>
      <c r="AF63" s="1"/>
      <c r="AG63" s="44">
        <v>239.0</v>
      </c>
      <c r="AH63" s="43"/>
    </row>
    <row r="64" ht="18.75" customHeight="1">
      <c r="A64" s="40">
        <f t="shared" si="3"/>
        <v>1999</v>
      </c>
      <c r="B64" s="41">
        <v>37360.0</v>
      </c>
      <c r="C64" s="42">
        <v>104.0</v>
      </c>
      <c r="D64" s="43" t="s">
        <v>45</v>
      </c>
      <c r="E64" s="44" t="s">
        <v>137</v>
      </c>
      <c r="F64" s="43" t="s">
        <v>138</v>
      </c>
      <c r="G64" s="43" t="s">
        <v>139</v>
      </c>
      <c r="H64" s="43" t="s">
        <v>140</v>
      </c>
      <c r="I64" s="43" t="s">
        <v>141</v>
      </c>
      <c r="J64" s="43">
        <v>238.5</v>
      </c>
      <c r="K64" s="43"/>
      <c r="L64" s="58" t="s">
        <v>142</v>
      </c>
      <c r="M64" s="43"/>
      <c r="N64" s="45"/>
      <c r="O64" s="43">
        <v>237.4</v>
      </c>
      <c r="P64" s="43">
        <v>238.4</v>
      </c>
      <c r="Q64" s="43">
        <v>0.1</v>
      </c>
      <c r="R64" s="43">
        <v>2.2</v>
      </c>
      <c r="S64" s="55">
        <f t="shared" si="13"/>
        <v>0.04545454545</v>
      </c>
      <c r="T64" s="44">
        <v>238.0</v>
      </c>
      <c r="U64" s="44">
        <v>34.0</v>
      </c>
      <c r="V64" s="43">
        <v>670.4</v>
      </c>
      <c r="W64" s="43">
        <v>0.81</v>
      </c>
      <c r="X64" s="60">
        <v>107.98100110702212</v>
      </c>
      <c r="Y64" s="42">
        <v>85.87379947940043</v>
      </c>
      <c r="Z64" s="44">
        <v>162.9</v>
      </c>
      <c r="AA64" s="43">
        <v>27.0</v>
      </c>
      <c r="AB64" s="43">
        <v>98.8</v>
      </c>
      <c r="AC64" s="44">
        <v>3963.4</v>
      </c>
      <c r="AD64" s="53">
        <f t="shared" ref="AD64:AD65" si="15">AH64-P64</f>
        <v>2</v>
      </c>
      <c r="AE64" s="54">
        <f t="shared" si="14"/>
        <v>0.1</v>
      </c>
      <c r="AF64" s="1"/>
      <c r="AG64" s="43">
        <v>238.5</v>
      </c>
      <c r="AH64" s="43">
        <v>240.4</v>
      </c>
    </row>
    <row r="65" ht="18.75" customHeight="1">
      <c r="A65" s="40">
        <f t="shared" si="3"/>
        <v>2000</v>
      </c>
      <c r="B65" s="41">
        <v>37369.0</v>
      </c>
      <c r="C65" s="42">
        <v>114.0</v>
      </c>
      <c r="D65" s="43" t="s">
        <v>45</v>
      </c>
      <c r="E65" s="70" t="s">
        <v>143</v>
      </c>
      <c r="F65" s="43"/>
      <c r="G65" s="43"/>
      <c r="H65" s="43"/>
      <c r="I65" s="44" t="s">
        <v>144</v>
      </c>
      <c r="J65" s="43">
        <v>238.6</v>
      </c>
      <c r="K65" s="43"/>
      <c r="L65" s="58" t="s">
        <v>145</v>
      </c>
      <c r="M65" s="43"/>
      <c r="N65" s="71"/>
      <c r="O65" s="43">
        <v>237.1</v>
      </c>
      <c r="P65" s="43">
        <v>238.4</v>
      </c>
      <c r="Q65" s="43">
        <v>0.3</v>
      </c>
      <c r="R65" s="43">
        <v>5.5</v>
      </c>
      <c r="S65" s="55">
        <f t="shared" si="13"/>
        <v>0.05454545455</v>
      </c>
      <c r="T65" s="43">
        <v>238.3</v>
      </c>
      <c r="U65" s="43">
        <v>56.2</v>
      </c>
      <c r="V65" s="43"/>
      <c r="W65" s="72">
        <v>0.68</v>
      </c>
      <c r="X65" s="60">
        <v>33.9463543069144</v>
      </c>
      <c r="Y65" s="42">
        <v>15.785447147174102</v>
      </c>
      <c r="Z65" s="44">
        <v>249.4</v>
      </c>
      <c r="AA65" s="73">
        <v>7.0</v>
      </c>
      <c r="AB65" s="43">
        <v>68.8</v>
      </c>
      <c r="AC65" s="44"/>
      <c r="AD65" s="53">
        <f t="shared" si="15"/>
        <v>2.2</v>
      </c>
      <c r="AE65" s="54">
        <f t="shared" si="14"/>
        <v>0.2</v>
      </c>
      <c r="AF65" s="1"/>
      <c r="AG65" s="43">
        <v>238.6</v>
      </c>
      <c r="AH65" s="44">
        <v>240.6</v>
      </c>
    </row>
    <row r="66" ht="18.75" customHeight="1">
      <c r="A66" s="40">
        <f t="shared" si="3"/>
        <v>2001</v>
      </c>
      <c r="B66" s="41">
        <v>37371.0</v>
      </c>
      <c r="C66" s="42">
        <v>115.0</v>
      </c>
      <c r="D66" s="43" t="s">
        <v>146</v>
      </c>
      <c r="E66" s="43">
        <v>243.2</v>
      </c>
      <c r="F66" s="43">
        <v>242.7</v>
      </c>
      <c r="G66" s="43">
        <v>242.1</v>
      </c>
      <c r="H66" s="43"/>
      <c r="I66" s="44">
        <v>240.92</v>
      </c>
      <c r="J66" s="43"/>
      <c r="K66" s="43"/>
      <c r="L66" s="58" t="s">
        <v>147</v>
      </c>
      <c r="M66" s="43"/>
      <c r="N66" s="45"/>
      <c r="O66" s="43">
        <v>237.5</v>
      </c>
      <c r="P66" s="43">
        <v>238.3</v>
      </c>
      <c r="Q66" s="43"/>
      <c r="R66" s="43"/>
      <c r="S66" s="43"/>
      <c r="T66" s="43"/>
      <c r="U66" s="43">
        <v>35.7</v>
      </c>
      <c r="V66" s="43">
        <v>774.6</v>
      </c>
      <c r="W66" s="43">
        <v>0.67</v>
      </c>
      <c r="X66" s="60">
        <v>25.425545283188224</v>
      </c>
      <c r="Y66" s="42">
        <v>4.264099572150914</v>
      </c>
      <c r="Z66" s="44">
        <v>373.3</v>
      </c>
      <c r="AA66" s="73">
        <v>21.0</v>
      </c>
      <c r="AB66" s="43">
        <v>64.9</v>
      </c>
      <c r="AC66" s="44">
        <v>3995.7</v>
      </c>
      <c r="AD66" s="53">
        <f>I66-P66</f>
        <v>2.62</v>
      </c>
      <c r="AE66" s="54"/>
      <c r="AF66" s="1"/>
      <c r="AG66" s="43"/>
      <c r="AH66" s="44">
        <v>240.92</v>
      </c>
    </row>
    <row r="67" ht="18.75" customHeight="1">
      <c r="A67" s="74">
        <f t="shared" si="3"/>
        <v>2002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6"/>
      <c r="O67" s="75"/>
      <c r="P67" s="75"/>
      <c r="Q67" s="75"/>
      <c r="R67" s="75"/>
      <c r="S67" s="75"/>
      <c r="T67" s="75"/>
      <c r="U67" s="75"/>
      <c r="V67" s="75"/>
      <c r="W67" s="77"/>
      <c r="X67" s="75"/>
      <c r="Y67" s="75"/>
      <c r="Z67" s="78"/>
      <c r="AA67" s="75"/>
      <c r="AB67" s="75"/>
      <c r="AC67" s="79"/>
      <c r="AD67" s="80"/>
      <c r="AE67" s="81"/>
      <c r="AF67" s="1"/>
      <c r="AG67" s="75"/>
      <c r="AH67" s="75"/>
    </row>
    <row r="68" ht="18.75" customHeight="1">
      <c r="A68" s="82" t="s">
        <v>148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36"/>
      <c r="AD68" s="36"/>
      <c r="AE68" s="36"/>
      <c r="AF68" s="1"/>
      <c r="AG68" s="1"/>
      <c r="AH68" s="1"/>
    </row>
    <row r="69" ht="18.75" customHeight="1">
      <c r="A69" s="82" t="s">
        <v>149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36"/>
      <c r="AD69" s="36"/>
      <c r="AE69" s="36"/>
      <c r="AF69" s="1"/>
      <c r="AG69" s="1"/>
      <c r="AH69" s="1"/>
    </row>
    <row r="70" ht="18.75" customHeight="1">
      <c r="A70" s="82" t="s">
        <v>150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36"/>
      <c r="AD70" s="36"/>
      <c r="AE70" s="36"/>
      <c r="AF70" s="1"/>
      <c r="AG70" s="1"/>
      <c r="AH70" s="1"/>
    </row>
    <row r="71" ht="18.75" customHeight="1">
      <c r="A71" s="82" t="s">
        <v>151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36"/>
      <c r="AD71" s="36"/>
      <c r="AE71" s="36"/>
      <c r="AF71" s="1"/>
      <c r="AG71" s="1"/>
      <c r="AH71" s="1"/>
    </row>
    <row r="72" ht="18.75" customHeight="1">
      <c r="A72" s="82" t="s">
        <v>152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36"/>
      <c r="AD72" s="36"/>
      <c r="AE72" s="36"/>
      <c r="AF72" s="1"/>
      <c r="AG72" s="1"/>
      <c r="AH72" s="1"/>
    </row>
    <row r="73" ht="18.75" customHeight="1">
      <c r="A73" s="82" t="s">
        <v>153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36"/>
      <c r="AD73" s="36"/>
      <c r="AE73" s="36"/>
      <c r="AF73" s="1"/>
      <c r="AG73" s="1"/>
      <c r="AH73" s="1"/>
    </row>
    <row r="74" ht="18.75" customHeight="1">
      <c r="A74" s="82" t="s">
        <v>154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36"/>
      <c r="AD74" s="36"/>
      <c r="AE74" s="36"/>
      <c r="AF74" s="1"/>
      <c r="AG74" s="1"/>
      <c r="AH74" s="1"/>
    </row>
    <row r="75" ht="18.75" customHeight="1">
      <c r="A75" s="83" t="s">
        <v>155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36"/>
      <c r="AD75" s="36"/>
      <c r="AE75" s="36"/>
      <c r="AF75" s="1"/>
      <c r="AG75" s="1"/>
      <c r="AH75" s="1"/>
    </row>
    <row r="76" ht="18.75" customHeight="1">
      <c r="A76" s="82" t="s">
        <v>156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36"/>
      <c r="AD76" s="36"/>
      <c r="AE76" s="36"/>
      <c r="AF76" s="1"/>
      <c r="AG76" s="1"/>
      <c r="AH76" s="1"/>
    </row>
    <row r="77" ht="18.75" customHeight="1">
      <c r="A77" s="82" t="s">
        <v>157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36"/>
      <c r="AD77" s="36"/>
      <c r="AE77" s="36"/>
      <c r="AF77" s="1"/>
      <c r="AG77" s="1"/>
      <c r="AH77" s="1"/>
    </row>
    <row r="78" ht="18.75" customHeight="1">
      <c r="A78" s="82" t="s">
        <v>158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2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36"/>
      <c r="AD78" s="36"/>
      <c r="AE78" s="36"/>
      <c r="AF78" s="1"/>
      <c r="AG78" s="1"/>
      <c r="AH78" s="1"/>
    </row>
    <row r="79" ht="18.75" customHeight="1">
      <c r="A79" s="82" t="s">
        <v>159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36"/>
      <c r="AD79" s="36"/>
      <c r="AE79" s="36"/>
      <c r="AF79" s="1"/>
      <c r="AG79" s="1"/>
      <c r="AH79" s="1"/>
    </row>
    <row r="80" ht="18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ht="18.75" customHeight="1">
      <c r="A81" s="2" t="s">
        <v>160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ht="18.75" customHeight="1">
      <c r="A82" s="2" t="s">
        <v>161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ht="18.75" customHeight="1">
      <c r="A83" s="2" t="s">
        <v>162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ht="18.75" customHeight="1">
      <c r="A84" s="2" t="s">
        <v>163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ht="18.75" customHeight="1">
      <c r="A85" s="2" t="s">
        <v>164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ht="18.75" customHeight="1">
      <c r="A86" s="2" t="s">
        <v>165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ht="18.75" customHeight="1">
      <c r="A87" s="2" t="s">
        <v>166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ht="18.75" customHeight="1">
      <c r="A88" s="2" t="s">
        <v>167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ht="18.75" customHeight="1">
      <c r="A89" s="2" t="s">
        <v>168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ht="18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ht="18.75" customHeight="1">
      <c r="A91" s="84" t="s">
        <v>169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ht="18.75" customHeight="1">
      <c r="A92" s="2" t="s">
        <v>170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ht="18.75" customHeight="1">
      <c r="A93" s="2" t="s">
        <v>171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ht="18.75" customHeight="1">
      <c r="A94" s="2" t="s">
        <v>172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ht="18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ht="18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ht="18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ht="18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ht="18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ht="18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ht="18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ht="18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ht="18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ht="18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ht="18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ht="18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ht="18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ht="18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ht="18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ht="18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ht="18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ht="18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ht="18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ht="18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ht="18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ht="18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ht="18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ht="18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ht="18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ht="18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ht="18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ht="18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ht="18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ht="18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ht="18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ht="18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ht="18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ht="18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ht="18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ht="18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ht="18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ht="18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ht="18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ht="18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ht="18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ht="18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ht="18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ht="18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ht="18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ht="18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ht="18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ht="18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ht="18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ht="18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ht="18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ht="18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ht="18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ht="18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ht="18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ht="18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ht="18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ht="18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ht="18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ht="18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ht="18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ht="18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ht="18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ht="18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ht="18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ht="18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ht="18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ht="18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ht="18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ht="18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ht="18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ht="18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ht="18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ht="18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ht="18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ht="18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ht="18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2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ht="18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ht="18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ht="18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ht="18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2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ht="18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ht="18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ht="18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ht="18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ht="18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2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ht="18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ht="18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ht="18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ht="18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ht="18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ht="18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ht="18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ht="18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ht="18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ht="18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ht="18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ht="18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ht="18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ht="18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ht="18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ht="18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ht="18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ht="18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ht="18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ht="18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ht="18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ht="18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ht="18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ht="18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ht="18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ht="18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ht="18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ht="18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ht="18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ht="18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ht="18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ht="18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ht="18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ht="18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ht="18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ht="18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ht="18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ht="18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ht="18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ht="18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ht="18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ht="18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ht="18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ht="18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ht="18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ht="18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ht="18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ht="18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ht="18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ht="18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ht="18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ht="18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ht="18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ht="18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ht="18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ht="18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ht="18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ht="18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ht="18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ht="18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ht="18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ht="18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ht="18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ht="18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ht="18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ht="18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ht="18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ht="18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ht="18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ht="18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ht="18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ht="18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ht="18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ht="18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ht="18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ht="18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ht="18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ht="18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ht="18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ht="18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ht="18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ht="18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ht="18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ht="18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ht="18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ht="18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ht="18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ht="18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ht="18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ht="18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ht="18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ht="18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ht="18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ht="18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ht="18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ht="18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ht="18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ht="18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ht="18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ht="18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ht="18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ht="18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ht="18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ht="18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ht="18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ht="18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ht="18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ht="18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ht="18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ht="18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ht="18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ht="18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ht="18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ht="18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ht="18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ht="18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ht="18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ht="18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ht="18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ht="18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ht="18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ht="18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ht="18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ht="18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ht="18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ht="18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ht="18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ht="18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ht="18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ht="18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ht="18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ht="18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ht="18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ht="18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ht="18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ht="18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ht="18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ht="18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ht="18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ht="18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ht="18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ht="18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ht="18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ht="18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ht="18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ht="18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ht="18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ht="18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ht="18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ht="18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ht="18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ht="18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ht="18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ht="18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ht="18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ht="18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ht="18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ht="18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ht="18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ht="18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ht="18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ht="18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ht="18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ht="18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ht="18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ht="18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ht="18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ht="18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ht="18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ht="18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ht="18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ht="18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ht="18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ht="18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ht="18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ht="18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ht="18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ht="18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ht="18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ht="18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ht="18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ht="18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ht="18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ht="18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ht="18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ht="18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ht="18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ht="18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ht="18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ht="18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ht="18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ht="18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ht="18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ht="18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ht="18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ht="18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ht="18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ht="18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ht="18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ht="18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ht="18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ht="18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ht="18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ht="18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ht="18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ht="18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ht="18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ht="18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ht="18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ht="18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ht="18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ht="18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ht="18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ht="18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ht="18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ht="18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ht="18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ht="18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ht="18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ht="18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ht="18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ht="18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ht="18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ht="18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ht="18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ht="18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ht="18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ht="18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ht="18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ht="18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ht="18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ht="18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ht="18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ht="18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ht="18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ht="18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ht="18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ht="18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ht="18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ht="18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ht="18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ht="18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ht="18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ht="18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ht="18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ht="18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ht="18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ht="18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ht="18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ht="18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ht="18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ht="18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ht="18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ht="18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ht="18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ht="18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ht="18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ht="18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ht="18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ht="18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ht="18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ht="18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ht="18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ht="18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ht="18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ht="18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ht="18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ht="18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ht="18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ht="18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ht="18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ht="18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ht="18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ht="18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ht="18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ht="18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ht="18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ht="18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ht="18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ht="18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ht="18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ht="18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ht="18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ht="18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ht="18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ht="18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ht="18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ht="18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ht="18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ht="18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ht="18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ht="18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ht="18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ht="18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ht="18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ht="18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ht="18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ht="18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ht="18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ht="18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ht="18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ht="18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ht="18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ht="18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ht="18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ht="18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ht="18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ht="18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ht="18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ht="18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ht="18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ht="18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ht="18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ht="18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ht="18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ht="18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ht="18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ht="18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ht="18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ht="18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ht="18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ht="18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ht="18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ht="18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ht="18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ht="18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ht="18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ht="18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ht="18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ht="18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ht="18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ht="18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ht="18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ht="18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ht="18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ht="18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ht="18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ht="18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ht="18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ht="18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ht="18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ht="18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ht="18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ht="18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ht="18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ht="18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ht="18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ht="18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ht="18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ht="18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ht="18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ht="18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ht="18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ht="18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ht="18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ht="18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ht="18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ht="18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ht="18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ht="18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ht="18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ht="18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ht="18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ht="18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ht="18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ht="18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ht="18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ht="18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ht="18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ht="18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ht="18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ht="18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ht="18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ht="18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ht="18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ht="18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ht="18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ht="18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ht="18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ht="18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ht="18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ht="18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ht="18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ht="18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ht="18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ht="18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ht="18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ht="18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ht="18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ht="18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ht="18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ht="18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ht="18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ht="18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ht="18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ht="18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ht="18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ht="18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ht="18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ht="18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ht="18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ht="18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ht="18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ht="18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ht="18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ht="18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ht="18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ht="18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ht="18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ht="18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ht="18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ht="18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ht="18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ht="18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ht="18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ht="18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ht="18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ht="18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ht="18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ht="18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ht="18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ht="18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ht="18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ht="18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ht="18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ht="18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ht="18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ht="18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ht="18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ht="18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ht="18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ht="18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ht="18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ht="18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ht="18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ht="18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ht="18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ht="18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ht="18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ht="18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ht="18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ht="18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ht="18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ht="18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ht="18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ht="18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ht="18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ht="18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ht="18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ht="18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ht="18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ht="18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ht="18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ht="18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ht="18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ht="18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ht="18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ht="18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ht="18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ht="18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ht="18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ht="18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ht="18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ht="18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ht="18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ht="18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ht="18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ht="18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ht="18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ht="18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ht="18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ht="18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ht="18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ht="18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ht="18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ht="18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ht="18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ht="18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ht="18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ht="18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ht="18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ht="18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ht="18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ht="18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ht="18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ht="18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ht="18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ht="18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ht="18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ht="18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ht="18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ht="18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ht="18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ht="18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ht="18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ht="18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ht="18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ht="18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ht="18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ht="18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ht="18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ht="18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ht="18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ht="18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ht="18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ht="18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ht="18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ht="18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ht="18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ht="18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ht="18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ht="18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ht="18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ht="18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ht="18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ht="18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ht="18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ht="18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ht="18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ht="18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ht="18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ht="18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ht="18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ht="18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ht="18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ht="18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ht="18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ht="18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ht="18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ht="18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ht="18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ht="18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ht="18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ht="18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ht="18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ht="18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ht="18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ht="18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ht="18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ht="18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ht="18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ht="18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ht="18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ht="18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ht="18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ht="18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ht="18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ht="18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ht="18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ht="18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ht="18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ht="18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ht="18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ht="18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ht="18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ht="18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ht="18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ht="18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ht="18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ht="18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ht="18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ht="18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ht="18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ht="18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ht="18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ht="18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ht="18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ht="18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ht="18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ht="18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ht="18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ht="18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ht="18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ht="18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ht="18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ht="18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ht="18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ht="18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ht="18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ht="18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ht="18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ht="18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ht="18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ht="18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ht="18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ht="18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ht="18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ht="18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ht="18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ht="18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ht="18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ht="18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ht="18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ht="18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ht="18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ht="18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ht="18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ht="18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ht="18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ht="18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ht="18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ht="18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ht="18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ht="18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ht="18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ht="18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ht="18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ht="18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ht="18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ht="18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ht="18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ht="18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ht="18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ht="18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ht="18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ht="18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ht="18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ht="18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ht="18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ht="18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ht="18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ht="18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ht="18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ht="18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ht="18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ht="18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ht="18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ht="18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ht="18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ht="18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ht="18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ht="18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ht="18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ht="18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ht="18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ht="18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ht="18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ht="18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ht="18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ht="18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ht="18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ht="18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ht="18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ht="18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ht="18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ht="18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ht="18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ht="18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ht="18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ht="18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ht="18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ht="18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ht="18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ht="18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ht="18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ht="18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ht="18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ht="18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ht="18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ht="18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ht="18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ht="18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ht="18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ht="18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ht="18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ht="18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ht="18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ht="18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ht="18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ht="18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ht="18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ht="18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ht="18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ht="18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ht="18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ht="18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ht="18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ht="18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ht="18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ht="18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ht="18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ht="18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ht="18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ht="18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ht="18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ht="18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ht="18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ht="18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ht="18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ht="18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ht="18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ht="18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ht="18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ht="18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ht="18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ht="18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ht="18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ht="18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ht="18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ht="18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ht="18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ht="18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ht="18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ht="18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ht="18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ht="18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ht="18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ht="18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ht="18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ht="18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ht="18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ht="18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ht="18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ht="18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ht="18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ht="18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ht="18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ht="18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ht="18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ht="18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ht="18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ht="18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ht="18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ht="18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ht="18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ht="18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ht="18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ht="18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ht="18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ht="18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ht="18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ht="18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ht="18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ht="18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ht="18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ht="18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ht="18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ht="18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ht="18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ht="18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ht="18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ht="18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ht="18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ht="18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ht="18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ht="18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ht="18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ht="18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ht="18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ht="18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ht="18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ht="18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ht="18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ht="18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ht="18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ht="18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ht="18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ht="18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ht="18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ht="18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ht="18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ht="18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ht="18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ht="18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ht="18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ht="18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ht="18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ht="18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ht="18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ht="18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ht="18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ht="18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ht="18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ht="18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ht="18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ht="18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ht="18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ht="18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ht="18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ht="18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ht="18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ht="18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ht="18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ht="18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ht="18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ht="18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ht="18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ht="18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ht="18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ht="18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ht="18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ht="18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ht="18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ht="18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ht="18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ht="18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  <row r="977" ht="18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</row>
    <row r="978" ht="18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</row>
    <row r="979" ht="18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</row>
    <row r="980" ht="18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</row>
    <row r="981" ht="18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</row>
    <row r="982" ht="18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</row>
    <row r="983" ht="18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</row>
    <row r="984" ht="18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</row>
    <row r="985" ht="18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</row>
    <row r="986" ht="18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</row>
    <row r="987" ht="18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</row>
    <row r="988" ht="18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</row>
    <row r="989" ht="18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</row>
    <row r="990" ht="18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</row>
    <row r="991" ht="18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</row>
    <row r="992" ht="18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</row>
    <row r="993" ht="18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</row>
    <row r="994" ht="18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</row>
    <row r="995" ht="18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</row>
    <row r="996" ht="18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</row>
    <row r="997" ht="18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</row>
    <row r="998" ht="18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</row>
    <row r="999" ht="18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</row>
    <row r="1000" ht="18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</row>
  </sheetData>
  <mergeCells count="8">
    <mergeCell ref="B2:D2"/>
    <mergeCell ref="E2:J2"/>
    <mergeCell ref="O2:P2"/>
    <mergeCell ref="Q2:Z2"/>
    <mergeCell ref="AA2:AE2"/>
    <mergeCell ref="AG2:AH2"/>
    <mergeCell ref="S3:S4"/>
    <mergeCell ref="X3:Y3"/>
  </mergeCells>
  <printOptions/>
  <pageMargins bottom="0.75" footer="0.0" header="0.0" left="0.7" right="0.7" top="0.75"/>
  <pageSetup orientation="landscape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8" width="8.0"/>
    <col customWidth="1" min="9" max="9" width="11.0"/>
    <col customWidth="1" min="10" max="10" width="11.71"/>
    <col customWidth="1" min="11" max="11" width="11.43"/>
    <col customWidth="1" min="12" max="12" width="9.57"/>
    <col customWidth="1" min="13" max="13" width="13.14"/>
    <col customWidth="1" min="14" max="14" width="13.57"/>
    <col customWidth="1" min="15" max="15" width="14.29"/>
    <col customWidth="1" min="16" max="16" width="13.86"/>
    <col customWidth="1" min="17" max="17" width="13.0"/>
    <col customWidth="1" min="18" max="18" width="13.86"/>
    <col customWidth="1" min="19" max="26" width="8.0"/>
    <col customWidth="1" min="27" max="27" width="12.43"/>
    <col customWidth="1" min="28" max="28" width="11.86"/>
    <col customWidth="1" min="29" max="29" width="14.71"/>
    <col customWidth="1" min="30" max="30" width="11.57"/>
    <col customWidth="1" min="31" max="31" width="11.29"/>
    <col customWidth="1" min="32" max="32" width="15.71"/>
    <col customWidth="1" min="33" max="33" width="14.29"/>
    <col customWidth="1" min="34" max="34" width="8.0"/>
    <col customWidth="1" min="35" max="35" width="13.14"/>
    <col customWidth="1" min="36" max="36" width="14.43"/>
    <col customWidth="1" min="37" max="37" width="8.0"/>
  </cols>
  <sheetData>
    <row r="1" ht="13.5" customHeight="1"/>
    <row r="2" ht="15.0" customHeight="1">
      <c r="L2" s="85" t="s">
        <v>8</v>
      </c>
      <c r="M2" s="86" t="s">
        <v>173</v>
      </c>
      <c r="N2" s="87"/>
      <c r="O2" s="88"/>
      <c r="P2" s="86" t="s">
        <v>174</v>
      </c>
      <c r="Q2" s="87"/>
      <c r="R2" s="89"/>
      <c r="S2" s="90"/>
      <c r="T2" s="90"/>
      <c r="U2" s="90"/>
      <c r="V2" s="90"/>
      <c r="W2" s="90"/>
      <c r="X2" s="90"/>
      <c r="Y2" s="90"/>
      <c r="Z2" s="90"/>
      <c r="AA2" s="90"/>
    </row>
    <row r="3" ht="12.75" customHeight="1">
      <c r="L3" s="91"/>
      <c r="M3" s="92" t="s">
        <v>175</v>
      </c>
      <c r="N3" s="93" t="s">
        <v>176</v>
      </c>
      <c r="O3" s="94" t="s">
        <v>177</v>
      </c>
      <c r="P3" s="94" t="s">
        <v>175</v>
      </c>
      <c r="Q3" s="93" t="s">
        <v>176</v>
      </c>
      <c r="R3" s="95" t="s">
        <v>177</v>
      </c>
      <c r="S3" s="14"/>
      <c r="T3" s="14"/>
      <c r="U3" s="14"/>
      <c r="V3" s="14"/>
      <c r="W3" s="14"/>
      <c r="X3" s="14"/>
      <c r="Y3" s="14"/>
      <c r="Z3" s="14"/>
      <c r="AA3" s="14"/>
    </row>
    <row r="4" ht="12.75" customHeight="1">
      <c r="L4" s="96">
        <v>1972.0</v>
      </c>
      <c r="M4" s="97">
        <v>23.9</v>
      </c>
      <c r="N4" s="98"/>
      <c r="O4" s="97"/>
      <c r="P4" s="99">
        <v>1834.4</v>
      </c>
      <c r="Q4" s="98"/>
      <c r="R4" s="39"/>
      <c r="S4" s="1"/>
      <c r="T4" s="1"/>
      <c r="U4" s="1"/>
      <c r="V4" s="1"/>
      <c r="W4" s="1"/>
      <c r="X4" s="1"/>
      <c r="Y4" s="1"/>
      <c r="Z4" s="1"/>
      <c r="AA4" s="1"/>
    </row>
    <row r="5" ht="12.75" customHeight="1">
      <c r="L5" s="40">
        <v>1973.0</v>
      </c>
      <c r="M5" s="44"/>
      <c r="N5" s="44">
        <v>85.0</v>
      </c>
      <c r="O5" s="44"/>
      <c r="P5" s="44"/>
      <c r="Q5" s="44">
        <v>3580.7</v>
      </c>
      <c r="R5" s="54"/>
      <c r="S5" s="36"/>
      <c r="T5" s="36"/>
      <c r="U5" s="36"/>
      <c r="V5" s="36"/>
      <c r="W5" s="36"/>
      <c r="X5" s="36"/>
      <c r="Y5" s="36"/>
      <c r="Z5" s="36"/>
      <c r="AA5" s="36"/>
    </row>
    <row r="6" ht="12.75" customHeight="1">
      <c r="I6" s="14" t="s">
        <v>178</v>
      </c>
      <c r="L6" s="40">
        <v>1974.0</v>
      </c>
      <c r="M6" s="100"/>
      <c r="N6" s="100"/>
      <c r="O6" s="43">
        <v>81.9</v>
      </c>
      <c r="P6" s="100"/>
      <c r="Q6" s="100"/>
      <c r="R6" s="54">
        <v>2079.2</v>
      </c>
      <c r="S6" s="1"/>
      <c r="T6" s="1"/>
      <c r="U6" s="1"/>
      <c r="V6" s="1"/>
      <c r="W6" s="1"/>
      <c r="X6" s="1"/>
      <c r="Y6" s="1"/>
      <c r="Z6" s="1"/>
      <c r="AA6" s="1"/>
    </row>
    <row r="7" ht="14.25" customHeight="1">
      <c r="I7" s="14" t="s">
        <v>179</v>
      </c>
      <c r="L7" s="40">
        <v>1975.0</v>
      </c>
      <c r="M7" s="43"/>
      <c r="N7" s="43">
        <v>93.8</v>
      </c>
      <c r="O7" s="43"/>
      <c r="P7" s="43"/>
      <c r="Q7" s="44">
        <v>2762.6</v>
      </c>
      <c r="R7" s="47"/>
      <c r="S7" s="1"/>
      <c r="T7" s="1"/>
      <c r="U7" s="1"/>
      <c r="V7" s="1"/>
      <c r="W7" s="1"/>
      <c r="X7" s="1"/>
      <c r="Y7" s="1"/>
      <c r="Z7" s="1"/>
      <c r="AA7" s="1"/>
    </row>
    <row r="8" ht="12.75" customHeight="1">
      <c r="L8" s="40">
        <v>1976.0</v>
      </c>
      <c r="M8" s="100"/>
      <c r="N8" s="43">
        <v>123.2</v>
      </c>
      <c r="O8" s="43"/>
      <c r="P8" s="43"/>
      <c r="Q8" s="44">
        <v>2878.3</v>
      </c>
      <c r="R8" s="47"/>
      <c r="S8" s="1"/>
      <c r="T8" s="1"/>
      <c r="U8" s="1"/>
      <c r="V8" s="1"/>
      <c r="W8" s="1"/>
      <c r="X8" s="1"/>
      <c r="Y8" s="1"/>
      <c r="Z8" s="1"/>
      <c r="AA8" s="14" t="s">
        <v>180</v>
      </c>
    </row>
    <row r="9" ht="14.25" customHeight="1">
      <c r="I9" s="14" t="s">
        <v>181</v>
      </c>
      <c r="J9" s="14" t="s">
        <v>182</v>
      </c>
      <c r="L9" s="40">
        <v>1977.0</v>
      </c>
      <c r="M9" s="43">
        <v>77.7</v>
      </c>
      <c r="N9" s="100"/>
      <c r="O9" s="43"/>
      <c r="P9" s="44">
        <v>1419.7</v>
      </c>
      <c r="Q9" s="100"/>
      <c r="R9" s="47"/>
      <c r="S9" s="1"/>
      <c r="T9" s="1"/>
      <c r="U9" s="1"/>
      <c r="V9" s="1"/>
      <c r="W9" s="1"/>
      <c r="X9" s="1"/>
      <c r="Y9" s="1"/>
      <c r="Z9" s="1"/>
      <c r="AA9" s="14" t="s">
        <v>183</v>
      </c>
    </row>
    <row r="10" ht="12.75" customHeight="1">
      <c r="I10" s="1">
        <v>0.0</v>
      </c>
      <c r="J10" s="36">
        <f t="shared" ref="J10:J11" si="1">23.49*I10+771.58</f>
        <v>771.58</v>
      </c>
      <c r="L10" s="40">
        <v>1978.0</v>
      </c>
      <c r="M10" s="43">
        <v>49.1</v>
      </c>
      <c r="N10" s="100"/>
      <c r="O10" s="43"/>
      <c r="P10" s="44">
        <v>2598.2</v>
      </c>
      <c r="Q10" s="100"/>
      <c r="R10" s="47"/>
      <c r="S10" s="1"/>
      <c r="T10" s="1"/>
      <c r="U10" s="1"/>
      <c r="V10" s="1"/>
      <c r="W10" s="1"/>
      <c r="X10" s="1"/>
      <c r="Y10" s="1"/>
      <c r="Z10" s="1"/>
      <c r="AA10" s="1"/>
    </row>
    <row r="11" ht="12.75" customHeight="1">
      <c r="I11" s="1">
        <v>150.0</v>
      </c>
      <c r="J11" s="36">
        <f t="shared" si="1"/>
        <v>4295.08</v>
      </c>
      <c r="L11" s="40">
        <v>1979.0</v>
      </c>
      <c r="M11" s="43">
        <v>26.4</v>
      </c>
      <c r="N11" s="100"/>
      <c r="O11" s="43"/>
      <c r="P11" s="44">
        <v>1039.5</v>
      </c>
      <c r="Q11" s="100"/>
      <c r="R11" s="47"/>
      <c r="S11" s="1"/>
      <c r="T11" s="1"/>
      <c r="U11" s="1"/>
      <c r="V11" s="1"/>
      <c r="W11" s="1"/>
      <c r="X11" s="1"/>
      <c r="Y11" s="1"/>
      <c r="Z11" s="1"/>
      <c r="AA11" s="14" t="s">
        <v>181</v>
      </c>
      <c r="AB11" s="14" t="s">
        <v>182</v>
      </c>
    </row>
    <row r="12" ht="12.75" customHeight="1">
      <c r="L12" s="40">
        <v>1980.0</v>
      </c>
      <c r="M12" s="43"/>
      <c r="N12" s="43">
        <v>107.9</v>
      </c>
      <c r="O12" s="43"/>
      <c r="P12" s="43"/>
      <c r="Q12" s="44">
        <v>2770.8</v>
      </c>
      <c r="R12" s="47"/>
      <c r="S12" s="1"/>
      <c r="T12" s="1"/>
      <c r="U12" s="1"/>
      <c r="V12" s="1"/>
      <c r="W12" s="1"/>
      <c r="X12" s="1"/>
      <c r="Y12" s="1"/>
      <c r="Z12" s="1"/>
      <c r="AA12" s="1">
        <v>0.0</v>
      </c>
      <c r="AB12" s="36">
        <f t="shared" ref="AB12:AB13" si="2">17.649023*AA12+959.11869</f>
        <v>959.11869</v>
      </c>
    </row>
    <row r="13" ht="12.75" customHeight="1">
      <c r="L13" s="40">
        <v>1981.0</v>
      </c>
      <c r="M13" s="43"/>
      <c r="N13" s="43">
        <v>20.6</v>
      </c>
      <c r="O13" s="43"/>
      <c r="P13" s="43"/>
      <c r="Q13" s="44">
        <v>1297.9</v>
      </c>
      <c r="R13" s="47"/>
      <c r="S13" s="1"/>
      <c r="T13" s="1"/>
      <c r="U13" s="1"/>
      <c r="V13" s="1"/>
      <c r="W13" s="1"/>
      <c r="X13" s="1"/>
      <c r="Y13" s="1"/>
      <c r="Z13" s="1"/>
      <c r="AA13" s="1">
        <v>150.0</v>
      </c>
      <c r="AB13" s="36">
        <f t="shared" si="2"/>
        <v>3606.47214</v>
      </c>
    </row>
    <row r="14" ht="12.75" customHeight="1">
      <c r="L14" s="40">
        <v>1982.0</v>
      </c>
      <c r="M14" s="43">
        <v>71.3</v>
      </c>
      <c r="N14" s="100"/>
      <c r="O14" s="43"/>
      <c r="P14" s="44">
        <v>2313.2</v>
      </c>
      <c r="Q14" s="100"/>
      <c r="R14" s="47"/>
      <c r="S14" s="1"/>
      <c r="T14" s="1"/>
      <c r="U14" s="1"/>
      <c r="V14" s="1"/>
      <c r="W14" s="1"/>
      <c r="X14" s="1"/>
      <c r="Y14" s="1"/>
      <c r="Z14" s="1"/>
      <c r="AA14" s="1"/>
    </row>
    <row r="15" ht="12.75" customHeight="1">
      <c r="L15" s="40">
        <v>1983.0</v>
      </c>
      <c r="M15" s="43"/>
      <c r="N15" s="100"/>
      <c r="O15" s="43">
        <v>35.1</v>
      </c>
      <c r="P15" s="43"/>
      <c r="Q15" s="100"/>
      <c r="R15" s="54">
        <v>730.4</v>
      </c>
      <c r="S15" s="1"/>
      <c r="T15" s="1"/>
      <c r="U15" s="1"/>
      <c r="V15" s="1"/>
      <c r="W15" s="1"/>
      <c r="X15" s="1"/>
      <c r="Y15" s="1"/>
      <c r="Z15" s="1"/>
      <c r="AA15" s="1"/>
    </row>
    <row r="16" ht="12.75" customHeight="1">
      <c r="L16" s="40">
        <v>1984.0</v>
      </c>
      <c r="M16" s="43">
        <v>105.4</v>
      </c>
      <c r="N16" s="100"/>
      <c r="O16" s="43"/>
      <c r="P16" s="44">
        <v>2886.2</v>
      </c>
      <c r="Q16" s="100"/>
      <c r="R16" s="47"/>
      <c r="S16" s="1"/>
      <c r="T16" s="1"/>
      <c r="U16" s="1"/>
      <c r="V16" s="1"/>
      <c r="W16" s="1"/>
      <c r="X16" s="1"/>
      <c r="Y16" s="1"/>
      <c r="Z16" s="1"/>
      <c r="AA16" s="1"/>
    </row>
    <row r="17" ht="12.75" customHeight="1">
      <c r="L17" s="40">
        <v>1985.0</v>
      </c>
      <c r="M17" s="43"/>
      <c r="N17" s="100"/>
      <c r="O17" s="43">
        <v>117.2</v>
      </c>
      <c r="P17" s="43"/>
      <c r="Q17" s="100"/>
      <c r="R17" s="54">
        <v>5276.9</v>
      </c>
      <c r="S17" s="1"/>
      <c r="T17" s="1"/>
      <c r="U17" s="1"/>
      <c r="V17" s="1"/>
      <c r="W17" s="1"/>
      <c r="X17" s="1"/>
      <c r="Y17" s="1"/>
      <c r="Z17" s="1"/>
      <c r="AA17" s="1"/>
    </row>
    <row r="18" ht="12.75" customHeight="1">
      <c r="L18" s="40">
        <v>1986.0</v>
      </c>
      <c r="M18" s="43">
        <v>97.7</v>
      </c>
      <c r="N18" s="100"/>
      <c r="O18" s="100"/>
      <c r="P18" s="44">
        <v>3424.1</v>
      </c>
      <c r="Q18" s="100"/>
      <c r="R18" s="101"/>
      <c r="S18" s="1"/>
      <c r="T18" s="1"/>
      <c r="U18" s="1"/>
      <c r="V18" s="1"/>
      <c r="W18" s="1"/>
      <c r="X18" s="1"/>
      <c r="Y18" s="1"/>
      <c r="Z18" s="1"/>
      <c r="AA18" s="1"/>
    </row>
    <row r="19" ht="12.75" customHeight="1">
      <c r="L19" s="40">
        <v>1987.0</v>
      </c>
      <c r="M19" s="43">
        <v>86.6</v>
      </c>
      <c r="N19" s="100"/>
      <c r="O19" s="43"/>
      <c r="P19" s="44">
        <v>2069.6</v>
      </c>
      <c r="Q19" s="100"/>
      <c r="R19" s="47"/>
      <c r="S19" s="1"/>
      <c r="T19" s="1"/>
      <c r="U19" s="1"/>
      <c r="V19" s="1"/>
      <c r="W19" s="1"/>
      <c r="X19" s="1"/>
      <c r="Y19" s="1"/>
      <c r="Z19" s="1"/>
      <c r="AA19" s="1"/>
    </row>
    <row r="20" ht="12.75" customHeight="1">
      <c r="L20" s="40">
        <v>1988.0</v>
      </c>
      <c r="M20" s="43">
        <v>42.6</v>
      </c>
      <c r="N20" s="100"/>
      <c r="O20" s="44"/>
      <c r="P20" s="44">
        <v>1309.0</v>
      </c>
      <c r="Q20" s="100"/>
      <c r="R20" s="54"/>
      <c r="S20" s="36"/>
      <c r="T20" s="36"/>
      <c r="U20" s="36"/>
      <c r="V20" s="36"/>
      <c r="W20" s="36"/>
      <c r="X20" s="36"/>
      <c r="Y20" s="36"/>
      <c r="Z20" s="36"/>
      <c r="AA20" s="36"/>
    </row>
    <row r="21" ht="12.75" customHeight="1">
      <c r="L21" s="40">
        <v>1989.0</v>
      </c>
      <c r="M21" s="100"/>
      <c r="N21" s="43">
        <v>43.2</v>
      </c>
      <c r="O21" s="44"/>
      <c r="P21" s="44"/>
      <c r="Q21" s="44">
        <v>2282.3</v>
      </c>
      <c r="R21" s="54"/>
      <c r="S21" s="36"/>
      <c r="T21" s="36"/>
      <c r="U21" s="36"/>
      <c r="V21" s="36"/>
      <c r="W21" s="36"/>
      <c r="X21" s="36"/>
      <c r="Y21" s="36"/>
      <c r="Z21" s="36"/>
      <c r="AA21" s="36"/>
    </row>
    <row r="22" ht="12.75" customHeight="1">
      <c r="L22" s="40">
        <v>1990.0</v>
      </c>
      <c r="M22" s="43"/>
      <c r="N22" s="44">
        <v>90.0</v>
      </c>
      <c r="O22" s="43"/>
      <c r="P22" s="43"/>
      <c r="Q22" s="44">
        <v>3425.5</v>
      </c>
      <c r="R22" s="47"/>
      <c r="S22" s="1"/>
      <c r="T22" s="1"/>
      <c r="U22" s="1"/>
      <c r="V22" s="1"/>
      <c r="W22" s="1"/>
      <c r="X22" s="1"/>
      <c r="Y22" s="1"/>
      <c r="Z22" s="1"/>
      <c r="AA22" s="1"/>
    </row>
    <row r="23" ht="12.75" customHeight="1">
      <c r="L23" s="40">
        <v>1991.0</v>
      </c>
      <c r="M23" s="100"/>
      <c r="N23" s="100"/>
      <c r="O23" s="43">
        <v>96.1</v>
      </c>
      <c r="P23" s="100"/>
      <c r="Q23" s="100"/>
      <c r="R23" s="54">
        <v>2535.3</v>
      </c>
      <c r="S23" s="1"/>
      <c r="T23" s="1"/>
      <c r="U23" s="1"/>
      <c r="V23" s="1"/>
      <c r="W23" s="1"/>
      <c r="X23" s="1"/>
      <c r="Y23" s="1"/>
      <c r="Z23" s="1"/>
      <c r="AA23" s="1"/>
    </row>
    <row r="24" ht="12.75" customHeight="1">
      <c r="L24" s="40">
        <v>1992.0</v>
      </c>
      <c r="M24" s="100"/>
      <c r="N24" s="100"/>
      <c r="O24" s="43">
        <v>71.3</v>
      </c>
      <c r="P24" s="100"/>
      <c r="Q24" s="100"/>
      <c r="R24" s="54">
        <v>2835.7</v>
      </c>
      <c r="S24" s="1"/>
      <c r="T24" s="1"/>
      <c r="U24" s="1"/>
      <c r="V24" s="1"/>
      <c r="W24" s="1"/>
      <c r="X24" s="1"/>
      <c r="Y24" s="1"/>
      <c r="Z24" s="1"/>
      <c r="AA24" s="1"/>
    </row>
    <row r="25" ht="12.75" customHeight="1">
      <c r="L25" s="40">
        <v>1993.0</v>
      </c>
      <c r="M25" s="100"/>
      <c r="N25" s="100"/>
      <c r="O25" s="43">
        <v>119.6</v>
      </c>
      <c r="P25" s="100"/>
      <c r="Q25" s="100"/>
      <c r="R25" s="54">
        <v>3083.6</v>
      </c>
      <c r="S25" s="1"/>
      <c r="T25" s="1"/>
      <c r="U25" s="1"/>
      <c r="V25" s="1"/>
      <c r="W25" s="1"/>
      <c r="X25" s="1"/>
      <c r="Y25" s="1"/>
      <c r="Z25" s="1"/>
      <c r="AA25" s="1"/>
    </row>
    <row r="26" ht="12.75" customHeight="1">
      <c r="L26" s="40">
        <v>1994.0</v>
      </c>
      <c r="M26" s="100"/>
      <c r="N26" s="100"/>
      <c r="O26" s="43">
        <v>85.4</v>
      </c>
      <c r="P26" s="100"/>
      <c r="Q26" s="44"/>
      <c r="R26" s="47"/>
      <c r="S26" s="1"/>
      <c r="T26" s="1"/>
      <c r="U26" s="1"/>
      <c r="V26" s="1"/>
      <c r="W26" s="1"/>
      <c r="X26" s="1"/>
      <c r="Y26" s="1"/>
      <c r="Z26" s="1"/>
      <c r="AA26" s="1"/>
    </row>
    <row r="27" ht="12.75" customHeight="1">
      <c r="L27" s="40">
        <v>1995.0</v>
      </c>
      <c r="M27" s="100"/>
      <c r="N27" s="100"/>
      <c r="O27" s="43">
        <v>68.2</v>
      </c>
      <c r="P27" s="100"/>
      <c r="Q27" s="100"/>
      <c r="R27" s="54">
        <v>1420.4</v>
      </c>
      <c r="S27" s="1"/>
      <c r="T27" s="1"/>
      <c r="U27" s="1"/>
      <c r="V27" s="1"/>
      <c r="W27" s="1"/>
      <c r="X27" s="1"/>
      <c r="Y27" s="1"/>
      <c r="Z27" s="1"/>
      <c r="AA27" s="1"/>
    </row>
    <row r="28" ht="12.75" customHeight="1">
      <c r="L28" s="40">
        <v>1996.0</v>
      </c>
      <c r="M28" s="44">
        <v>45.0</v>
      </c>
      <c r="O28" s="43"/>
      <c r="P28" s="44">
        <v>2265.9</v>
      </c>
      <c r="R28" s="47"/>
      <c r="S28" s="1"/>
      <c r="T28" s="1"/>
      <c r="U28" s="1"/>
      <c r="V28" s="1"/>
      <c r="W28" s="1"/>
      <c r="X28" s="1"/>
      <c r="Y28" s="1"/>
      <c r="Z28" s="1"/>
      <c r="AA28" s="1"/>
    </row>
    <row r="29" ht="12.75" customHeight="1">
      <c r="L29" s="40">
        <v>1997.0</v>
      </c>
      <c r="M29" s="43">
        <v>45.3</v>
      </c>
      <c r="N29" s="100"/>
      <c r="O29" s="43"/>
      <c r="P29" s="44">
        <v>1233.0</v>
      </c>
      <c r="Q29" s="100"/>
      <c r="R29" s="47"/>
      <c r="S29" s="1"/>
      <c r="T29" s="1"/>
      <c r="U29" s="1"/>
      <c r="V29" s="1"/>
      <c r="W29" s="1"/>
      <c r="X29" s="1"/>
      <c r="Y29" s="1"/>
      <c r="Z29" s="1"/>
      <c r="AA29" s="1"/>
    </row>
    <row r="30" ht="12.75" customHeight="1">
      <c r="L30" s="40">
        <v>1998.0</v>
      </c>
      <c r="M30" s="43"/>
      <c r="O30" s="43">
        <v>81.4</v>
      </c>
      <c r="P30" s="43"/>
      <c r="R30" s="54">
        <v>2890.4</v>
      </c>
      <c r="S30" s="1"/>
      <c r="T30" s="1"/>
      <c r="U30" s="1"/>
      <c r="V30" s="1"/>
      <c r="W30" s="1"/>
      <c r="X30" s="1"/>
      <c r="Y30" s="1"/>
      <c r="Z30" s="1"/>
      <c r="AA30" s="1"/>
    </row>
    <row r="31" ht="12.75" customHeight="1">
      <c r="L31" s="40">
        <v>1999.0</v>
      </c>
      <c r="M31" s="100"/>
      <c r="N31" s="100"/>
      <c r="O31" s="43">
        <v>98.8</v>
      </c>
      <c r="P31" s="43"/>
      <c r="Q31" s="100"/>
      <c r="R31" s="54">
        <v>3963.4</v>
      </c>
      <c r="S31" s="1"/>
      <c r="T31" s="1"/>
      <c r="U31" s="1"/>
      <c r="V31" s="1"/>
      <c r="W31" s="1"/>
      <c r="X31" s="1"/>
      <c r="Y31" s="1"/>
      <c r="Z31" s="1"/>
      <c r="AA31" s="1"/>
    </row>
    <row r="32" ht="12.75" customHeight="1">
      <c r="L32" s="40">
        <v>2000.0</v>
      </c>
      <c r="M32" s="100"/>
      <c r="N32" s="100"/>
      <c r="O32" s="43">
        <v>68.8</v>
      </c>
      <c r="P32" s="100"/>
      <c r="Q32" s="100"/>
      <c r="R32" s="54"/>
    </row>
    <row r="33" ht="13.5" customHeight="1">
      <c r="L33" s="74">
        <v>2001.0</v>
      </c>
      <c r="M33" s="102"/>
      <c r="N33" s="102"/>
      <c r="O33" s="75">
        <v>64.9</v>
      </c>
      <c r="P33" s="102"/>
      <c r="Q33" s="102"/>
      <c r="R33" s="81">
        <v>3995.7</v>
      </c>
    </row>
    <row r="34" ht="13.5" customHeight="1"/>
    <row r="35" ht="12.75" customHeight="1"/>
    <row r="36" ht="12.75" customHeight="1"/>
    <row r="37" ht="12.75" customHeight="1"/>
    <row r="38" ht="13.5" customHeight="1"/>
    <row r="39" ht="15.0" customHeight="1">
      <c r="L39" s="85" t="s">
        <v>8</v>
      </c>
      <c r="M39" s="86" t="s">
        <v>184</v>
      </c>
      <c r="N39" s="87"/>
      <c r="O39" s="88"/>
      <c r="P39" s="86" t="s">
        <v>185</v>
      </c>
      <c r="Q39" s="87"/>
      <c r="R39" s="89"/>
    </row>
    <row r="40" ht="12.75" customHeight="1">
      <c r="L40" s="91"/>
      <c r="M40" s="92" t="s">
        <v>175</v>
      </c>
      <c r="N40" s="93" t="s">
        <v>176</v>
      </c>
      <c r="O40" s="94" t="s">
        <v>177</v>
      </c>
      <c r="P40" s="94" t="s">
        <v>175</v>
      </c>
      <c r="Q40" s="93" t="s">
        <v>176</v>
      </c>
      <c r="R40" s="95" t="s">
        <v>177</v>
      </c>
    </row>
    <row r="41" ht="12.75" customHeight="1">
      <c r="L41" s="96">
        <v>1972.0</v>
      </c>
      <c r="M41" s="99">
        <v>21.0</v>
      </c>
      <c r="N41" s="98"/>
      <c r="O41" s="97"/>
      <c r="P41" s="97">
        <v>593.4</v>
      </c>
      <c r="Q41" s="98"/>
      <c r="R41" s="39"/>
    </row>
    <row r="42" ht="12.75" customHeight="1">
      <c r="I42" s="14" t="s">
        <v>186</v>
      </c>
      <c r="L42" s="40">
        <v>1973.0</v>
      </c>
      <c r="M42" s="44"/>
      <c r="N42" s="43">
        <v>44.3</v>
      </c>
      <c r="O42" s="44"/>
      <c r="P42" s="44"/>
      <c r="Q42" s="43">
        <v>763.8</v>
      </c>
      <c r="R42" s="54"/>
    </row>
    <row r="43" ht="14.25" customHeight="1">
      <c r="I43" s="14" t="s">
        <v>187</v>
      </c>
      <c r="L43" s="40">
        <v>1974.0</v>
      </c>
      <c r="M43" s="100"/>
      <c r="N43" s="100"/>
      <c r="O43" s="43">
        <v>66.1</v>
      </c>
      <c r="P43" s="100"/>
      <c r="Q43" s="43"/>
      <c r="R43" s="47">
        <v>789.5</v>
      </c>
    </row>
    <row r="44" ht="12.75" customHeight="1">
      <c r="L44" s="40">
        <v>1975.0</v>
      </c>
      <c r="M44" s="43"/>
      <c r="N44" s="43">
        <v>53.9</v>
      </c>
      <c r="O44" s="43"/>
      <c r="P44" s="43"/>
      <c r="Q44" s="43">
        <v>604.8</v>
      </c>
      <c r="R44" s="47"/>
      <c r="AA44" s="14" t="s">
        <v>188</v>
      </c>
    </row>
    <row r="45" ht="14.25" customHeight="1">
      <c r="I45" s="14" t="s">
        <v>181</v>
      </c>
      <c r="J45" s="14" t="s">
        <v>182</v>
      </c>
      <c r="L45" s="40">
        <v>1976.0</v>
      </c>
      <c r="M45" s="100"/>
      <c r="N45" s="43">
        <v>91.8</v>
      </c>
      <c r="O45" s="43"/>
      <c r="P45" s="43"/>
      <c r="Q45" s="43">
        <v>652.1</v>
      </c>
      <c r="R45" s="47"/>
      <c r="AA45" s="14" t="s">
        <v>189</v>
      </c>
    </row>
    <row r="46" ht="12.75" customHeight="1">
      <c r="I46" s="1">
        <v>0.0</v>
      </c>
      <c r="J46" s="36">
        <f t="shared" ref="J46:J47" si="3">0.88059*I46+566.63421</f>
        <v>566.63421</v>
      </c>
      <c r="L46" s="40">
        <v>1977.0</v>
      </c>
      <c r="M46" s="43">
        <v>69.7</v>
      </c>
      <c r="N46" s="43"/>
      <c r="O46" s="43"/>
      <c r="P46" s="43">
        <v>586.2</v>
      </c>
      <c r="Q46" s="43"/>
      <c r="R46" s="47"/>
    </row>
    <row r="47" ht="12.75" customHeight="1">
      <c r="I47" s="1">
        <v>100.0</v>
      </c>
      <c r="J47" s="36">
        <f t="shared" si="3"/>
        <v>654.69321</v>
      </c>
      <c r="L47" s="40">
        <v>1978.0</v>
      </c>
      <c r="M47" s="43">
        <v>20.4</v>
      </c>
      <c r="N47" s="43"/>
      <c r="O47" s="43"/>
      <c r="P47" s="44">
        <v>423.0</v>
      </c>
      <c r="Q47" s="44"/>
      <c r="R47" s="47"/>
      <c r="AA47" s="14" t="s">
        <v>181</v>
      </c>
      <c r="AB47" s="14" t="s">
        <v>182</v>
      </c>
    </row>
    <row r="48" ht="12.75" customHeight="1">
      <c r="L48" s="40">
        <v>1979.0</v>
      </c>
      <c r="M48" s="43">
        <v>24.4</v>
      </c>
      <c r="N48" s="43"/>
      <c r="O48" s="43"/>
      <c r="P48" s="43">
        <v>619.2</v>
      </c>
      <c r="Q48" s="43"/>
      <c r="R48" s="47"/>
      <c r="AA48" s="1">
        <v>0.0</v>
      </c>
      <c r="AB48" s="36">
        <f t="shared" ref="AB48:AB49" si="4">1.286863*AA48+527.216743</f>
        <v>527.216743</v>
      </c>
    </row>
    <row r="49" ht="12.75" customHeight="1">
      <c r="L49" s="40">
        <v>1980.0</v>
      </c>
      <c r="M49" s="43"/>
      <c r="N49" s="43">
        <v>59.4</v>
      </c>
      <c r="O49" s="43"/>
      <c r="P49" s="43"/>
      <c r="Q49" s="43">
        <v>477.4</v>
      </c>
      <c r="R49" s="47"/>
      <c r="AA49" s="1">
        <v>100.0</v>
      </c>
      <c r="AB49" s="36">
        <f t="shared" si="4"/>
        <v>655.903043</v>
      </c>
    </row>
    <row r="50" ht="12.75" customHeight="1">
      <c r="L50" s="40">
        <v>1981.0</v>
      </c>
      <c r="M50" s="43"/>
      <c r="N50" s="43">
        <v>20.6</v>
      </c>
      <c r="O50" s="43"/>
      <c r="P50" s="43"/>
      <c r="Q50" s="43">
        <v>563.3</v>
      </c>
      <c r="R50" s="47"/>
    </row>
    <row r="51" ht="12.75" customHeight="1">
      <c r="L51" s="40">
        <v>1982.0</v>
      </c>
      <c r="M51" s="43">
        <v>53.1</v>
      </c>
      <c r="N51" s="43"/>
      <c r="O51" s="43"/>
      <c r="P51" s="43">
        <v>607.7</v>
      </c>
      <c r="Q51" s="43"/>
      <c r="R51" s="47"/>
    </row>
    <row r="52" ht="12.75" customHeight="1">
      <c r="L52" s="40">
        <v>1983.0</v>
      </c>
      <c r="M52" s="43"/>
      <c r="N52" s="43"/>
      <c r="O52" s="43">
        <v>24.3</v>
      </c>
      <c r="P52" s="43"/>
      <c r="Q52" s="43"/>
      <c r="R52" s="47">
        <v>530.4</v>
      </c>
    </row>
    <row r="53" ht="12.75" customHeight="1">
      <c r="L53" s="40">
        <v>1984.0</v>
      </c>
      <c r="M53" s="43">
        <v>52.9</v>
      </c>
      <c r="N53" s="43"/>
      <c r="O53" s="43"/>
      <c r="P53" s="43">
        <v>334.2</v>
      </c>
      <c r="Q53" s="43"/>
      <c r="R53" s="47"/>
    </row>
    <row r="54" ht="12.75" customHeight="1">
      <c r="L54" s="40">
        <v>1985.0</v>
      </c>
      <c r="M54" s="43"/>
      <c r="N54" s="43"/>
      <c r="O54" s="43">
        <v>56.1</v>
      </c>
      <c r="P54" s="43"/>
      <c r="Q54" s="43"/>
      <c r="R54" s="47">
        <v>606.3</v>
      </c>
    </row>
    <row r="55" ht="12.75" customHeight="1">
      <c r="L55" s="40">
        <v>1986.0</v>
      </c>
      <c r="M55" s="43">
        <v>18.1</v>
      </c>
      <c r="N55" s="100"/>
      <c r="O55" s="100"/>
      <c r="P55" s="43">
        <v>374.3</v>
      </c>
      <c r="Q55" s="100"/>
      <c r="R55" s="101"/>
    </row>
    <row r="56" ht="12.75" customHeight="1">
      <c r="L56" s="40">
        <v>1987.0</v>
      </c>
      <c r="M56" s="43">
        <v>47.6</v>
      </c>
      <c r="N56" s="100"/>
      <c r="O56" s="43"/>
      <c r="P56" s="43">
        <v>526.1</v>
      </c>
      <c r="Q56" s="100"/>
      <c r="R56" s="47"/>
    </row>
    <row r="57" ht="12.75" customHeight="1">
      <c r="L57" s="40">
        <v>1988.0</v>
      </c>
      <c r="M57" s="43">
        <v>42.6</v>
      </c>
      <c r="N57" s="100"/>
      <c r="O57" s="44"/>
      <c r="P57" s="43">
        <v>765.1</v>
      </c>
      <c r="Q57" s="100"/>
      <c r="R57" s="54"/>
    </row>
    <row r="58" ht="12.75" customHeight="1">
      <c r="L58" s="40">
        <v>1989.0</v>
      </c>
      <c r="M58" s="100"/>
      <c r="N58" s="43">
        <v>30.9</v>
      </c>
      <c r="O58" s="44"/>
      <c r="P58" s="44"/>
      <c r="Q58" s="44">
        <v>691.0</v>
      </c>
      <c r="R58" s="54"/>
    </row>
    <row r="59" ht="12.75" customHeight="1">
      <c r="L59" s="40">
        <v>1990.0</v>
      </c>
      <c r="M59" s="43"/>
      <c r="N59" s="43">
        <v>33.5</v>
      </c>
      <c r="O59" s="43"/>
      <c r="P59" s="43"/>
      <c r="Q59" s="44">
        <v>675.0</v>
      </c>
      <c r="R59" s="47"/>
    </row>
    <row r="60" ht="12.75" customHeight="1">
      <c r="L60" s="40">
        <v>1991.0</v>
      </c>
      <c r="M60" s="100"/>
      <c r="N60" s="43"/>
      <c r="O60" s="43">
        <v>60.9</v>
      </c>
      <c r="P60" s="100"/>
      <c r="Q60" s="100"/>
      <c r="R60" s="47">
        <v>576.2</v>
      </c>
    </row>
    <row r="61" ht="12.75" customHeight="1">
      <c r="L61" s="40">
        <v>1992.0</v>
      </c>
      <c r="M61" s="100"/>
      <c r="N61" s="43"/>
      <c r="O61" s="43">
        <v>30.1</v>
      </c>
      <c r="P61" s="100"/>
      <c r="Q61" s="100"/>
      <c r="R61" s="47">
        <v>408.7</v>
      </c>
    </row>
    <row r="62" ht="12.75" customHeight="1">
      <c r="L62" s="40">
        <v>1993.0</v>
      </c>
      <c r="M62" s="100"/>
      <c r="N62" s="43"/>
      <c r="O62" s="43">
        <v>42.3</v>
      </c>
      <c r="P62" s="100"/>
      <c r="Q62" s="100"/>
      <c r="R62" s="47">
        <v>317.1</v>
      </c>
    </row>
    <row r="63" ht="12.75" customHeight="1">
      <c r="L63" s="40">
        <v>1994.0</v>
      </c>
      <c r="M63" s="100"/>
      <c r="N63" s="43"/>
      <c r="O63" s="43">
        <v>19.8</v>
      </c>
      <c r="P63" s="100"/>
      <c r="Q63" s="100"/>
      <c r="R63" s="47">
        <v>760.9</v>
      </c>
    </row>
    <row r="64" ht="12.75" customHeight="1">
      <c r="L64" s="40">
        <v>1995.0</v>
      </c>
      <c r="M64" s="100"/>
      <c r="N64" s="43"/>
      <c r="O64" s="43">
        <v>45.5</v>
      </c>
      <c r="P64" s="100"/>
      <c r="Q64" s="100"/>
      <c r="R64" s="47">
        <v>656.4</v>
      </c>
    </row>
    <row r="65" ht="12.75" customHeight="1">
      <c r="L65" s="40">
        <v>1996.0</v>
      </c>
      <c r="M65" s="43">
        <v>31.2</v>
      </c>
      <c r="N65" s="100"/>
      <c r="O65" s="43"/>
      <c r="P65" s="43">
        <v>717.4</v>
      </c>
      <c r="Q65" s="100"/>
      <c r="R65" s="47"/>
    </row>
    <row r="66" ht="12.75" customHeight="1">
      <c r="L66" s="40">
        <v>1997.0</v>
      </c>
      <c r="M66" s="43">
        <v>43.3</v>
      </c>
      <c r="N66" s="100"/>
      <c r="O66" s="43"/>
      <c r="P66" s="43">
        <v>798.8</v>
      </c>
      <c r="Q66" s="100"/>
      <c r="R66" s="47"/>
    </row>
    <row r="67" ht="12.75" customHeight="1">
      <c r="L67" s="40">
        <v>1998.0</v>
      </c>
      <c r="M67" s="43"/>
      <c r="N67" s="100"/>
      <c r="O67" s="43">
        <v>57.5</v>
      </c>
      <c r="P67" s="43"/>
      <c r="Q67" s="100"/>
      <c r="R67" s="47">
        <v>653.1</v>
      </c>
    </row>
    <row r="68" ht="12.75" customHeight="1">
      <c r="L68" s="40">
        <v>1999.0</v>
      </c>
      <c r="M68" s="100"/>
      <c r="N68" s="100"/>
      <c r="O68" s="44">
        <v>34.0</v>
      </c>
      <c r="P68" s="43"/>
      <c r="Q68" s="100"/>
      <c r="R68" s="47">
        <v>670.4</v>
      </c>
    </row>
    <row r="69" ht="12.75" customHeight="1">
      <c r="L69" s="40">
        <v>2000.0</v>
      </c>
      <c r="M69" s="100"/>
      <c r="N69" s="100"/>
      <c r="O69" s="43">
        <v>56.2</v>
      </c>
      <c r="P69" s="100"/>
      <c r="Q69" s="100"/>
      <c r="R69" s="47"/>
    </row>
    <row r="70" ht="13.5" customHeight="1">
      <c r="L70" s="74">
        <v>2001.0</v>
      </c>
      <c r="M70" s="102"/>
      <c r="N70" s="102"/>
      <c r="O70" s="75">
        <v>35.7</v>
      </c>
      <c r="P70" s="102"/>
      <c r="Q70" s="102"/>
      <c r="R70" s="103">
        <v>774.6</v>
      </c>
    </row>
    <row r="71" ht="13.5" customHeight="1"/>
    <row r="72" ht="12.75" customHeight="1"/>
    <row r="73" ht="13.5" customHeight="1"/>
    <row r="74" ht="15.0" customHeight="1">
      <c r="J74" s="104" t="s">
        <v>8</v>
      </c>
      <c r="K74" s="105" t="s">
        <v>190</v>
      </c>
      <c r="L74" s="87"/>
      <c r="M74" s="88"/>
      <c r="N74" s="105" t="s">
        <v>191</v>
      </c>
      <c r="O74" s="87"/>
      <c r="P74" s="88"/>
      <c r="Q74" s="106" t="s">
        <v>192</v>
      </c>
      <c r="Z74" s="104" t="s">
        <v>8</v>
      </c>
      <c r="AA74" s="105" t="s">
        <v>193</v>
      </c>
      <c r="AB74" s="87"/>
      <c r="AC74" s="88"/>
      <c r="AD74" s="105" t="s">
        <v>194</v>
      </c>
      <c r="AE74" s="87"/>
      <c r="AF74" s="89"/>
    </row>
    <row r="75" ht="12.75" customHeight="1">
      <c r="J75" s="107"/>
      <c r="K75" s="94" t="s">
        <v>175</v>
      </c>
      <c r="L75" s="108" t="s">
        <v>176</v>
      </c>
      <c r="M75" s="109" t="s">
        <v>177</v>
      </c>
      <c r="N75" s="94" t="s">
        <v>175</v>
      </c>
      <c r="O75" s="108" t="s">
        <v>176</v>
      </c>
      <c r="P75" s="109" t="s">
        <v>177</v>
      </c>
      <c r="Q75" s="110" t="s">
        <v>50</v>
      </c>
      <c r="Z75" s="107"/>
      <c r="AA75" s="94" t="s">
        <v>175</v>
      </c>
      <c r="AB75" s="108" t="s">
        <v>176</v>
      </c>
      <c r="AC75" s="109" t="s">
        <v>177</v>
      </c>
      <c r="AD75" s="94" t="s">
        <v>175</v>
      </c>
      <c r="AE75" s="93" t="s">
        <v>176</v>
      </c>
      <c r="AF75" s="111" t="s">
        <v>177</v>
      </c>
    </row>
    <row r="76" ht="12.75" customHeight="1">
      <c r="J76" s="96">
        <v>1973.0</v>
      </c>
      <c r="L76" s="97">
        <v>240.2</v>
      </c>
      <c r="M76" s="98"/>
      <c r="O76" s="97">
        <v>240.5</v>
      </c>
      <c r="P76" s="98"/>
      <c r="Q76" s="39">
        <v>240.2</v>
      </c>
      <c r="Z76" s="96">
        <v>1973.0</v>
      </c>
      <c r="AB76" s="97">
        <v>240.2</v>
      </c>
      <c r="AC76" s="98"/>
      <c r="AD76" s="98"/>
      <c r="AE76" s="97"/>
      <c r="AF76" s="112"/>
    </row>
    <row r="77" ht="12.75" customHeight="1">
      <c r="J77" s="40">
        <v>1974.0</v>
      </c>
      <c r="K77" s="100"/>
      <c r="L77" s="100"/>
      <c r="M77" s="43">
        <v>239.5</v>
      </c>
      <c r="N77" s="100"/>
      <c r="O77" s="100"/>
      <c r="P77" s="43">
        <v>241.4</v>
      </c>
      <c r="Q77" s="47">
        <v>239.5</v>
      </c>
      <c r="Z77" s="40">
        <v>1974.0</v>
      </c>
      <c r="AA77" s="100"/>
      <c r="AB77" s="100"/>
      <c r="AC77" s="43">
        <v>239.5</v>
      </c>
      <c r="AD77" s="100"/>
      <c r="AE77" s="100"/>
      <c r="AF77" s="47">
        <v>246.7</v>
      </c>
    </row>
    <row r="78" ht="12.75" customHeight="1">
      <c r="J78" s="40">
        <v>1975.0</v>
      </c>
      <c r="K78" s="100"/>
      <c r="L78" s="43">
        <v>239.2</v>
      </c>
      <c r="M78" s="100"/>
      <c r="N78" s="100"/>
      <c r="O78" s="43">
        <v>239.7</v>
      </c>
      <c r="P78" s="100"/>
      <c r="Q78" s="47">
        <v>239.2</v>
      </c>
      <c r="Z78" s="40">
        <v>1975.0</v>
      </c>
      <c r="AA78" s="100"/>
      <c r="AB78" s="43">
        <v>239.2</v>
      </c>
      <c r="AC78" s="100"/>
      <c r="AD78" s="100"/>
      <c r="AE78" s="43"/>
      <c r="AF78" s="101"/>
    </row>
    <row r="79" ht="12.75" customHeight="1">
      <c r="J79" s="40">
        <v>1976.0</v>
      </c>
      <c r="K79" s="100"/>
      <c r="L79" s="43">
        <v>239.1</v>
      </c>
      <c r="M79" s="100"/>
      <c r="N79" s="100"/>
      <c r="O79" s="43">
        <v>242.4</v>
      </c>
      <c r="P79" s="100"/>
      <c r="Q79" s="47">
        <v>239.1</v>
      </c>
      <c r="Z79" s="40">
        <v>1976.0</v>
      </c>
      <c r="AA79" s="100"/>
      <c r="AB79" s="43">
        <v>239.1</v>
      </c>
      <c r="AC79" s="100"/>
      <c r="AD79" s="100"/>
      <c r="AE79" s="43"/>
      <c r="AF79" s="101"/>
    </row>
    <row r="80" ht="12.75" customHeight="1">
      <c r="J80" s="40">
        <v>1977.0</v>
      </c>
      <c r="K80" s="43">
        <v>238.8</v>
      </c>
      <c r="L80" s="100"/>
      <c r="M80" s="100"/>
      <c r="N80" s="43">
        <v>244.2</v>
      </c>
      <c r="O80" s="100"/>
      <c r="P80" s="100"/>
      <c r="Q80" s="47">
        <v>238.8</v>
      </c>
      <c r="Z80" s="40">
        <v>1977.0</v>
      </c>
      <c r="AA80" s="43">
        <v>238.8</v>
      </c>
      <c r="AB80" s="100"/>
      <c r="AC80" s="100"/>
      <c r="AD80" s="43">
        <v>247.6</v>
      </c>
      <c r="AE80" s="100"/>
      <c r="AF80" s="101"/>
    </row>
    <row r="81" ht="12.75" customHeight="1">
      <c r="J81" s="40">
        <v>1978.0</v>
      </c>
      <c r="K81" s="43">
        <v>239.1</v>
      </c>
      <c r="L81" s="100"/>
      <c r="M81" s="100"/>
      <c r="N81" s="43">
        <v>240.6</v>
      </c>
      <c r="O81" s="100"/>
      <c r="P81" s="100"/>
      <c r="Q81" s="47">
        <v>239.1</v>
      </c>
      <c r="Z81" s="40">
        <v>1978.0</v>
      </c>
      <c r="AA81" s="43">
        <v>239.1</v>
      </c>
      <c r="AB81" s="100"/>
      <c r="AC81" s="100"/>
      <c r="AD81" s="44">
        <v>242.0</v>
      </c>
      <c r="AE81" s="100"/>
      <c r="AF81" s="101"/>
    </row>
    <row r="82" ht="12.75" customHeight="1">
      <c r="J82" s="40">
        <v>1979.0</v>
      </c>
      <c r="K82" s="43">
        <v>239.2</v>
      </c>
      <c r="L82" s="100"/>
      <c r="M82" s="100"/>
      <c r="N82" s="43">
        <v>244.9</v>
      </c>
      <c r="O82" s="100"/>
      <c r="P82" s="100"/>
      <c r="Q82" s="47">
        <v>239.2</v>
      </c>
      <c r="Z82" s="40">
        <v>1979.0</v>
      </c>
      <c r="AA82" s="43">
        <v>239.2</v>
      </c>
      <c r="AB82" s="100"/>
      <c r="AC82" s="100"/>
      <c r="AD82" s="43">
        <v>246.9</v>
      </c>
      <c r="AE82" s="100"/>
      <c r="AF82" s="101"/>
    </row>
    <row r="83" ht="12.75" customHeight="1">
      <c r="J83" s="40">
        <v>1980.0</v>
      </c>
      <c r="K83" s="100"/>
      <c r="L83" s="43">
        <v>238.7</v>
      </c>
      <c r="M83" s="100"/>
      <c r="N83" s="100"/>
      <c r="O83" s="43">
        <v>240.7</v>
      </c>
      <c r="P83" s="100"/>
      <c r="Q83" s="47">
        <v>238.7</v>
      </c>
      <c r="Z83" s="40">
        <v>1980.0</v>
      </c>
      <c r="AA83" s="100"/>
      <c r="AB83" s="43">
        <v>238.7</v>
      </c>
      <c r="AC83" s="100"/>
      <c r="AD83" s="100"/>
      <c r="AE83" s="43"/>
      <c r="AF83" s="101"/>
    </row>
    <row r="84" ht="12.75" customHeight="1">
      <c r="J84" s="40">
        <v>1981.0</v>
      </c>
      <c r="K84" s="100"/>
      <c r="L84" s="43">
        <v>238.5</v>
      </c>
      <c r="M84" s="100"/>
      <c r="N84" s="100"/>
      <c r="O84" s="43">
        <v>240.7</v>
      </c>
      <c r="P84" s="100"/>
      <c r="Q84" s="47">
        <v>238.5</v>
      </c>
      <c r="Z84" s="40">
        <v>1981.0</v>
      </c>
      <c r="AA84" s="100"/>
      <c r="AB84" s="43">
        <v>238.5</v>
      </c>
      <c r="AC84" s="100"/>
      <c r="AD84" s="100"/>
      <c r="AE84" s="44">
        <v>244.0</v>
      </c>
      <c r="AF84" s="101"/>
    </row>
    <row r="85" ht="12.75" customHeight="1">
      <c r="J85" s="40">
        <v>1982.0</v>
      </c>
      <c r="K85" s="43">
        <v>237.8</v>
      </c>
      <c r="L85" s="100"/>
      <c r="M85" s="100"/>
      <c r="N85" s="43">
        <v>238.9</v>
      </c>
      <c r="O85" s="100"/>
      <c r="P85" s="100"/>
      <c r="Q85" s="47">
        <v>237.8</v>
      </c>
      <c r="Z85" s="40">
        <v>1982.0</v>
      </c>
      <c r="AA85" s="43">
        <v>237.8</v>
      </c>
      <c r="AB85" s="100"/>
      <c r="AC85" s="100"/>
      <c r="AD85" s="43">
        <v>242.2</v>
      </c>
      <c r="AE85" s="100"/>
      <c r="AF85" s="101"/>
    </row>
    <row r="86" ht="12.75" customHeight="1">
      <c r="J86" s="40">
        <v>1983.0</v>
      </c>
      <c r="K86" s="100"/>
      <c r="L86" s="100"/>
      <c r="M86" s="43">
        <v>238.8</v>
      </c>
      <c r="N86" s="100"/>
      <c r="O86" s="100"/>
      <c r="P86" s="43">
        <v>239.6</v>
      </c>
      <c r="Q86" s="47">
        <v>238.8</v>
      </c>
      <c r="Z86" s="40">
        <v>1983.0</v>
      </c>
      <c r="AA86" s="100"/>
      <c r="AB86" s="100"/>
      <c r="AC86" s="43">
        <v>238.8</v>
      </c>
      <c r="AD86" s="100"/>
      <c r="AE86" s="100"/>
      <c r="AF86" s="47">
        <v>242.3</v>
      </c>
    </row>
    <row r="87" ht="12.75" customHeight="1">
      <c r="J87" s="40">
        <v>1984.0</v>
      </c>
      <c r="K87" s="43">
        <v>238.6</v>
      </c>
      <c r="L87" s="100"/>
      <c r="M87" s="100"/>
      <c r="N87" s="43">
        <v>240.9</v>
      </c>
      <c r="O87" s="100"/>
      <c r="P87" s="100"/>
      <c r="Q87" s="47">
        <v>238.6</v>
      </c>
      <c r="Z87" s="40">
        <v>1984.0</v>
      </c>
      <c r="AA87" s="43">
        <v>238.6</v>
      </c>
      <c r="AB87" s="100"/>
      <c r="AC87" s="100"/>
      <c r="AD87" s="43">
        <v>243.5</v>
      </c>
      <c r="AE87" s="100"/>
      <c r="AF87" s="101"/>
    </row>
    <row r="88" ht="12.75" customHeight="1">
      <c r="J88" s="40">
        <v>1985.0</v>
      </c>
      <c r="K88" s="100"/>
      <c r="L88" s="100"/>
      <c r="M88" s="43">
        <v>239.4</v>
      </c>
      <c r="N88" s="100"/>
      <c r="O88" s="100"/>
      <c r="P88" s="43">
        <v>241.2</v>
      </c>
      <c r="Q88" s="47">
        <v>239.4</v>
      </c>
      <c r="Z88" s="40">
        <v>1985.0</v>
      </c>
      <c r="AA88" s="100"/>
      <c r="AB88" s="100"/>
      <c r="AC88" s="43">
        <v>239.4</v>
      </c>
      <c r="AD88" s="100"/>
      <c r="AE88" s="100"/>
      <c r="AF88" s="47">
        <v>243.5</v>
      </c>
    </row>
    <row r="89" ht="12.75" customHeight="1">
      <c r="J89" s="40">
        <v>1986.0</v>
      </c>
      <c r="K89" s="43">
        <v>238.9</v>
      </c>
      <c r="L89" s="100"/>
      <c r="M89" s="100"/>
      <c r="N89" s="43">
        <v>240.9</v>
      </c>
      <c r="O89" s="100"/>
      <c r="P89" s="100"/>
      <c r="Q89" s="47">
        <v>238.9</v>
      </c>
      <c r="Z89" s="40">
        <v>1986.0</v>
      </c>
      <c r="AA89" s="43">
        <v>238.9</v>
      </c>
      <c r="AB89" s="100"/>
      <c r="AC89" s="100"/>
      <c r="AD89" s="44">
        <v>244.0</v>
      </c>
      <c r="AE89" s="100"/>
      <c r="AF89" s="101"/>
    </row>
    <row r="90" ht="12.75" customHeight="1">
      <c r="J90" s="40">
        <v>1987.0</v>
      </c>
      <c r="K90" s="43">
        <v>239.3</v>
      </c>
      <c r="L90" s="100"/>
      <c r="M90" s="100"/>
      <c r="N90" s="43">
        <v>240.7</v>
      </c>
      <c r="O90" s="100"/>
      <c r="P90" s="100"/>
      <c r="Q90" s="47">
        <v>239.3</v>
      </c>
      <c r="Z90" s="40">
        <v>1987.0</v>
      </c>
      <c r="AA90" s="43">
        <v>239.3</v>
      </c>
      <c r="AB90" s="100"/>
      <c r="AC90" s="100"/>
      <c r="AD90" s="43">
        <v>245.1</v>
      </c>
      <c r="AE90" s="100"/>
      <c r="AF90" s="101"/>
    </row>
    <row r="91" ht="12.75" customHeight="1">
      <c r="J91" s="40">
        <v>1988.0</v>
      </c>
      <c r="K91" s="43">
        <v>238.8</v>
      </c>
      <c r="L91" s="100"/>
      <c r="M91" s="100"/>
      <c r="N91" s="43">
        <v>240.6</v>
      </c>
      <c r="O91" s="100"/>
      <c r="P91" s="100"/>
      <c r="Q91" s="47">
        <v>238.8</v>
      </c>
      <c r="Z91" s="40">
        <v>1988.0</v>
      </c>
      <c r="AA91" s="43">
        <v>238.8</v>
      </c>
      <c r="AB91" s="100"/>
      <c r="AC91" s="100"/>
      <c r="AD91" s="43">
        <v>244.5</v>
      </c>
      <c r="AE91" s="100"/>
      <c r="AF91" s="101"/>
    </row>
    <row r="92" ht="12.75" customHeight="1">
      <c r="J92" s="40">
        <v>1989.0</v>
      </c>
      <c r="K92" s="100"/>
      <c r="L92" s="44">
        <v>239.0</v>
      </c>
      <c r="M92" s="100"/>
      <c r="N92" s="100"/>
      <c r="O92" s="43">
        <v>238.2</v>
      </c>
      <c r="P92" s="100"/>
      <c r="Q92" s="54">
        <v>239.0</v>
      </c>
      <c r="Z92" s="40">
        <v>1989.0</v>
      </c>
      <c r="AA92" s="100"/>
      <c r="AB92" s="44">
        <v>239.0</v>
      </c>
      <c r="AC92" s="100"/>
      <c r="AD92" s="100"/>
      <c r="AE92" s="43">
        <v>243.1</v>
      </c>
      <c r="AF92" s="101"/>
    </row>
    <row r="93" ht="12.75" customHeight="1">
      <c r="J93" s="40">
        <v>1990.0</v>
      </c>
      <c r="K93" s="100"/>
      <c r="L93" s="43">
        <v>238.9</v>
      </c>
      <c r="M93" s="100"/>
      <c r="N93" s="100"/>
      <c r="O93" s="43">
        <v>239.3</v>
      </c>
      <c r="P93" s="100"/>
      <c r="Q93" s="47">
        <v>238.9</v>
      </c>
      <c r="Z93" s="40">
        <v>1990.0</v>
      </c>
      <c r="AA93" s="100"/>
      <c r="AB93" s="43">
        <v>238.9</v>
      </c>
      <c r="AC93" s="100"/>
      <c r="AD93" s="100"/>
      <c r="AE93" s="44">
        <v>243.0</v>
      </c>
      <c r="AF93" s="101"/>
    </row>
    <row r="94" ht="12.75" customHeight="1">
      <c r="J94" s="40">
        <v>1991.0</v>
      </c>
      <c r="K94" s="100"/>
      <c r="L94" s="100"/>
      <c r="M94" s="43">
        <v>238.7</v>
      </c>
      <c r="N94" s="100"/>
      <c r="O94" s="100"/>
      <c r="P94" s="43">
        <v>240.1</v>
      </c>
      <c r="Q94" s="47">
        <v>238.7</v>
      </c>
      <c r="Z94" s="40">
        <v>1991.0</v>
      </c>
      <c r="AA94" s="100"/>
      <c r="AB94" s="100"/>
      <c r="AC94" s="43">
        <v>238.7</v>
      </c>
      <c r="AD94" s="100"/>
      <c r="AE94" s="43"/>
      <c r="AF94" s="47"/>
    </row>
    <row r="95" ht="12.75" customHeight="1">
      <c r="J95" s="40">
        <v>1992.0</v>
      </c>
      <c r="K95" s="100"/>
      <c r="L95" s="100"/>
      <c r="M95" s="43">
        <v>238.9</v>
      </c>
      <c r="N95" s="100"/>
      <c r="O95" s="100"/>
      <c r="P95" s="43">
        <v>239.5</v>
      </c>
      <c r="Q95" s="47">
        <v>238.9</v>
      </c>
      <c r="Z95" s="40">
        <v>1992.0</v>
      </c>
      <c r="AA95" s="100"/>
      <c r="AB95" s="100"/>
      <c r="AC95" s="43">
        <v>238.9</v>
      </c>
      <c r="AD95" s="100"/>
      <c r="AE95" s="43"/>
      <c r="AF95" s="47">
        <v>241.4</v>
      </c>
    </row>
    <row r="96" ht="12.75" customHeight="1">
      <c r="J96" s="40">
        <v>1993.0</v>
      </c>
      <c r="K96" s="100"/>
      <c r="L96" s="100"/>
      <c r="M96" s="43">
        <v>238.8</v>
      </c>
      <c r="N96" s="100"/>
      <c r="O96" s="100"/>
      <c r="P96" s="43">
        <v>238.5</v>
      </c>
      <c r="Q96" s="47">
        <v>238.8</v>
      </c>
      <c r="Z96" s="40">
        <v>1993.0</v>
      </c>
      <c r="AA96" s="100"/>
      <c r="AB96" s="100"/>
      <c r="AC96" s="43">
        <v>238.8</v>
      </c>
      <c r="AD96" s="100"/>
      <c r="AE96" s="43"/>
      <c r="AF96" s="47"/>
    </row>
    <row r="97" ht="12.75" customHeight="1">
      <c r="J97" s="40">
        <v>1994.0</v>
      </c>
      <c r="K97" s="100"/>
      <c r="L97" s="100"/>
      <c r="M97" s="43">
        <v>239.1</v>
      </c>
      <c r="N97" s="100"/>
      <c r="O97" s="100"/>
      <c r="P97" s="43">
        <v>242.8</v>
      </c>
      <c r="Q97" s="47">
        <v>239.1</v>
      </c>
      <c r="Z97" s="40">
        <v>1994.0</v>
      </c>
      <c r="AA97" s="100"/>
      <c r="AB97" s="100"/>
      <c r="AC97" s="43">
        <v>239.1</v>
      </c>
      <c r="AD97" s="100"/>
      <c r="AE97" s="43"/>
      <c r="AF97" s="54">
        <v>244.0</v>
      </c>
    </row>
    <row r="98" ht="12.75" customHeight="1">
      <c r="J98" s="40">
        <v>1995.0</v>
      </c>
      <c r="K98" s="100"/>
      <c r="L98" s="100"/>
      <c r="M98" s="44">
        <v>238.0</v>
      </c>
      <c r="N98" s="100"/>
      <c r="O98" s="100"/>
      <c r="P98" s="44">
        <v>239.0</v>
      </c>
      <c r="Q98" s="54">
        <v>238.0</v>
      </c>
      <c r="Z98" s="40">
        <v>1995.0</v>
      </c>
      <c r="AA98" s="100"/>
      <c r="AB98" s="100"/>
      <c r="AC98" s="44">
        <v>238.0</v>
      </c>
      <c r="AD98" s="100"/>
      <c r="AE98" s="43"/>
      <c r="AF98" s="54"/>
    </row>
    <row r="99" ht="12.75" customHeight="1">
      <c r="D99" s="14" t="s">
        <v>181</v>
      </c>
      <c r="E99" s="14" t="s">
        <v>182</v>
      </c>
      <c r="J99" s="40">
        <v>1996.0</v>
      </c>
      <c r="K99" s="43">
        <v>239.5</v>
      </c>
      <c r="L99" s="100"/>
      <c r="M99" s="100"/>
      <c r="N99" s="43">
        <v>243.2</v>
      </c>
      <c r="O99" s="100"/>
      <c r="P99" s="100"/>
      <c r="Q99" s="47">
        <v>239.5</v>
      </c>
      <c r="Z99" s="40">
        <v>1996.0</v>
      </c>
      <c r="AA99" s="43">
        <v>239.5</v>
      </c>
      <c r="AB99" s="100"/>
      <c r="AC99" s="100"/>
      <c r="AD99" s="43">
        <v>245.9</v>
      </c>
      <c r="AE99" s="43"/>
      <c r="AF99" s="101"/>
    </row>
    <row r="100" ht="12.75" customHeight="1">
      <c r="D100" s="1">
        <v>237.0</v>
      </c>
      <c r="E100" s="1">
        <f>1.4847*D100-114.17</f>
        <v>237.7039</v>
      </c>
      <c r="J100" s="40">
        <v>1997.0</v>
      </c>
      <c r="K100" s="100"/>
      <c r="L100" s="43"/>
      <c r="M100" s="100"/>
      <c r="N100" s="100"/>
      <c r="O100" s="43"/>
      <c r="P100" s="100"/>
      <c r="Q100" s="47"/>
      <c r="U100" s="14" t="s">
        <v>195</v>
      </c>
      <c r="Z100" s="40">
        <v>1997.0</v>
      </c>
      <c r="AA100" s="100"/>
      <c r="AB100" s="43"/>
      <c r="AC100" s="100"/>
      <c r="AD100" s="44">
        <v>247.0</v>
      </c>
      <c r="AE100" s="100"/>
      <c r="AF100" s="101"/>
    </row>
    <row r="101" ht="14.25" customHeight="1">
      <c r="D101" s="1">
        <f>(E101+114.17)/1.4847</f>
        <v>244.6083384</v>
      </c>
      <c r="E101" s="1">
        <v>249.0</v>
      </c>
      <c r="J101" s="40">
        <v>1998.0</v>
      </c>
      <c r="K101" s="100"/>
      <c r="L101" s="100"/>
      <c r="M101" s="44">
        <v>239.0</v>
      </c>
      <c r="N101" s="100"/>
      <c r="O101" s="100"/>
      <c r="P101" s="44">
        <v>239.0</v>
      </c>
      <c r="Q101" s="54">
        <v>239.0</v>
      </c>
      <c r="U101" s="14" t="s">
        <v>196</v>
      </c>
      <c r="Z101" s="40">
        <v>1998.0</v>
      </c>
      <c r="AA101" s="100"/>
      <c r="AB101" s="100"/>
      <c r="AC101" s="44">
        <v>239.0</v>
      </c>
      <c r="AD101" s="100"/>
      <c r="AE101" s="43"/>
      <c r="AF101" s="54"/>
    </row>
    <row r="102" ht="12.75" customHeight="1">
      <c r="J102" s="40">
        <v>1999.0</v>
      </c>
      <c r="K102" s="100"/>
      <c r="L102" s="100"/>
      <c r="M102" s="43">
        <v>238.4</v>
      </c>
      <c r="N102" s="100"/>
      <c r="O102" s="100"/>
      <c r="P102" s="43">
        <v>238.5</v>
      </c>
      <c r="Q102" s="47">
        <v>238.4</v>
      </c>
      <c r="Z102" s="40">
        <v>1999.0</v>
      </c>
      <c r="AA102" s="100"/>
      <c r="AB102" s="100"/>
      <c r="AC102" s="43">
        <v>238.4</v>
      </c>
      <c r="AD102" s="100"/>
      <c r="AE102" s="100"/>
      <c r="AF102" s="47">
        <v>240.4</v>
      </c>
    </row>
    <row r="103" ht="12.75" customHeight="1">
      <c r="D103" s="14" t="s">
        <v>197</v>
      </c>
      <c r="J103" s="40">
        <v>2000.0</v>
      </c>
      <c r="K103" s="100"/>
      <c r="L103" s="100"/>
      <c r="M103" s="43">
        <v>238.4</v>
      </c>
      <c r="N103" s="100"/>
      <c r="O103" s="100"/>
      <c r="P103" s="43">
        <v>238.6</v>
      </c>
      <c r="Q103" s="47">
        <v>238.4</v>
      </c>
      <c r="U103" s="14" t="s">
        <v>181</v>
      </c>
      <c r="V103" s="14" t="s">
        <v>182</v>
      </c>
      <c r="Z103" s="40">
        <v>2000.0</v>
      </c>
      <c r="AA103" s="100"/>
      <c r="AB103" s="100"/>
      <c r="AC103" s="43">
        <v>238.4</v>
      </c>
      <c r="AD103" s="100"/>
      <c r="AE103" s="100"/>
      <c r="AF103" s="54">
        <v>240.6</v>
      </c>
    </row>
    <row r="104" ht="15.0" customHeight="1">
      <c r="D104" s="14" t="s">
        <v>198</v>
      </c>
      <c r="J104" s="74">
        <v>2001.0</v>
      </c>
      <c r="K104" s="102"/>
      <c r="L104" s="102"/>
      <c r="M104" s="75">
        <v>238.3</v>
      </c>
      <c r="N104" s="102"/>
      <c r="O104" s="75"/>
      <c r="P104" s="102"/>
      <c r="Q104" s="103">
        <v>238.3</v>
      </c>
      <c r="U104" s="1">
        <v>237.0</v>
      </c>
      <c r="V104" s="1">
        <f>2.8205*U104-430.1253</f>
        <v>238.3332</v>
      </c>
      <c r="Z104" s="74">
        <v>2001.0</v>
      </c>
      <c r="AA104" s="102"/>
      <c r="AB104" s="102"/>
      <c r="AC104" s="75">
        <v>238.3</v>
      </c>
      <c r="AD104" s="102"/>
      <c r="AE104" s="102"/>
      <c r="AF104" s="81">
        <v>240.92</v>
      </c>
    </row>
    <row r="105" ht="13.5" customHeight="1">
      <c r="P105" s="113" t="s">
        <v>199</v>
      </c>
      <c r="Q105" s="36">
        <f>AVERAGE(Q76:Q104)</f>
        <v>238.8892857</v>
      </c>
      <c r="U105" s="1">
        <f>(V105+430.1253)/2.8205</f>
        <v>240.7818826</v>
      </c>
      <c r="V105" s="1">
        <v>249.0</v>
      </c>
    </row>
    <row r="106" ht="12.75" customHeight="1">
      <c r="P106" s="113" t="s">
        <v>200</v>
      </c>
      <c r="Q106" s="114">
        <f>STDEV(Q76:Q104)</f>
        <v>0.4863616135</v>
      </c>
    </row>
    <row r="107" ht="12.75" customHeight="1"/>
    <row r="108" ht="12.75" customHeight="1"/>
    <row r="109" ht="12.75" customHeight="1"/>
    <row r="110" ht="12.75" customHeight="1"/>
    <row r="111" ht="12.75" customHeight="1"/>
    <row r="112" ht="13.5" customHeight="1"/>
    <row r="113" ht="15.0" customHeight="1">
      <c r="J113" s="85" t="s">
        <v>8</v>
      </c>
      <c r="K113" s="115" t="s">
        <v>201</v>
      </c>
      <c r="L113" s="87"/>
      <c r="M113" s="88"/>
      <c r="N113" s="86" t="s">
        <v>202</v>
      </c>
      <c r="O113" s="87"/>
      <c r="P113" s="87"/>
      <c r="Q113" s="106" t="s">
        <v>203</v>
      </c>
      <c r="Z113" s="85" t="s">
        <v>8</v>
      </c>
      <c r="AA113" s="115" t="s">
        <v>204</v>
      </c>
      <c r="AB113" s="87"/>
      <c r="AC113" s="88"/>
      <c r="AD113" s="86" t="s">
        <v>205</v>
      </c>
      <c r="AE113" s="87"/>
      <c r="AF113" s="89"/>
    </row>
    <row r="114" ht="12.75" customHeight="1">
      <c r="J114" s="91"/>
      <c r="K114" s="94" t="s">
        <v>175</v>
      </c>
      <c r="L114" s="93" t="s">
        <v>176</v>
      </c>
      <c r="M114" s="94" t="s">
        <v>177</v>
      </c>
      <c r="N114" s="94" t="s">
        <v>175</v>
      </c>
      <c r="O114" s="93" t="s">
        <v>176</v>
      </c>
      <c r="P114" s="116" t="s">
        <v>177</v>
      </c>
      <c r="Q114" s="117" t="s">
        <v>51</v>
      </c>
      <c r="Z114" s="91"/>
      <c r="AA114" s="94" t="s">
        <v>175</v>
      </c>
      <c r="AB114" s="93" t="s">
        <v>176</v>
      </c>
      <c r="AC114" s="94" t="s">
        <v>177</v>
      </c>
      <c r="AD114" s="94" t="s">
        <v>175</v>
      </c>
      <c r="AE114" s="93" t="s">
        <v>176</v>
      </c>
      <c r="AF114" s="95" t="s">
        <v>177</v>
      </c>
    </row>
    <row r="115" ht="12.75" customHeight="1">
      <c r="J115" s="96">
        <v>1973.0</v>
      </c>
      <c r="K115" s="99"/>
      <c r="L115" s="97">
        <v>1.62</v>
      </c>
      <c r="M115" s="99"/>
      <c r="N115" s="99"/>
      <c r="O115" s="99">
        <v>0.30000000000001137</v>
      </c>
      <c r="P115" s="118"/>
      <c r="Q115" s="119">
        <v>1.62</v>
      </c>
      <c r="Z115" s="96">
        <v>1973.0</v>
      </c>
      <c r="AA115" s="99"/>
      <c r="AB115" s="97">
        <v>1.62</v>
      </c>
      <c r="AC115" s="99"/>
      <c r="AD115" s="99"/>
      <c r="AE115" s="53"/>
      <c r="AF115" s="120"/>
    </row>
    <row r="116" ht="12.75" customHeight="1">
      <c r="J116" s="40">
        <v>1974.0</v>
      </c>
      <c r="K116" s="100"/>
      <c r="L116" s="100"/>
      <c r="M116" s="43">
        <v>0.61</v>
      </c>
      <c r="N116" s="43"/>
      <c r="O116" s="100"/>
      <c r="P116" s="44">
        <v>1.9000000000000057</v>
      </c>
      <c r="Q116" s="47">
        <v>0.61</v>
      </c>
      <c r="Z116" s="40">
        <v>1974.0</v>
      </c>
      <c r="AA116" s="100"/>
      <c r="AB116" s="100"/>
      <c r="AC116" s="43">
        <v>0.61</v>
      </c>
      <c r="AD116" s="43"/>
      <c r="AE116" s="100"/>
      <c r="AF116" s="54">
        <v>7.199999999999989</v>
      </c>
    </row>
    <row r="117" ht="12.75" customHeight="1">
      <c r="J117" s="40">
        <v>1975.0</v>
      </c>
      <c r="K117" s="43"/>
      <c r="L117" s="43">
        <v>0.61</v>
      </c>
      <c r="M117" s="43"/>
      <c r="N117" s="43"/>
      <c r="O117" s="44">
        <v>0.5</v>
      </c>
      <c r="P117" s="43"/>
      <c r="Q117" s="47">
        <v>0.61</v>
      </c>
      <c r="Z117" s="40">
        <v>1975.0</v>
      </c>
      <c r="AA117" s="43"/>
      <c r="AB117" s="43">
        <v>0.61</v>
      </c>
      <c r="AC117" s="43"/>
      <c r="AD117" s="43"/>
      <c r="AE117" s="44"/>
      <c r="AF117" s="47"/>
    </row>
    <row r="118" ht="12.75" customHeight="1">
      <c r="J118" s="40">
        <v>1976.0</v>
      </c>
      <c r="K118" s="100"/>
      <c r="L118" s="43">
        <v>0.82</v>
      </c>
      <c r="M118" s="43"/>
      <c r="N118" s="43"/>
      <c r="O118" s="44">
        <v>3.3000000000000114</v>
      </c>
      <c r="P118" s="43"/>
      <c r="Q118" s="47">
        <v>0.82</v>
      </c>
      <c r="Z118" s="40">
        <v>1976.0</v>
      </c>
      <c r="AA118" s="100"/>
      <c r="AB118" s="43">
        <v>0.82</v>
      </c>
      <c r="AC118" s="43"/>
      <c r="AD118" s="43"/>
      <c r="AE118" s="44"/>
      <c r="AF118" s="47"/>
    </row>
    <row r="119" ht="12.75" customHeight="1">
      <c r="J119" s="40">
        <v>1977.0</v>
      </c>
      <c r="K119" s="43">
        <v>0.88</v>
      </c>
      <c r="L119" s="100"/>
      <c r="M119" s="43"/>
      <c r="N119" s="44">
        <v>5.399999999999977</v>
      </c>
      <c r="O119" s="100"/>
      <c r="P119" s="43"/>
      <c r="Q119" s="47">
        <v>0.88</v>
      </c>
      <c r="Z119" s="40">
        <v>1977.0</v>
      </c>
      <c r="AA119" s="43">
        <v>0.88</v>
      </c>
      <c r="AB119" s="100"/>
      <c r="AC119" s="43"/>
      <c r="AD119" s="44">
        <v>8.799999999999983</v>
      </c>
      <c r="AE119" s="100"/>
      <c r="AF119" s="47"/>
    </row>
    <row r="120" ht="12.75" customHeight="1">
      <c r="J120" s="40">
        <v>1978.0</v>
      </c>
      <c r="K120" s="43">
        <v>0.88</v>
      </c>
      <c r="L120" s="100"/>
      <c r="M120" s="43"/>
      <c r="N120" s="44">
        <v>1.5</v>
      </c>
      <c r="O120" s="100"/>
      <c r="P120" s="43"/>
      <c r="Q120" s="47">
        <v>0.88</v>
      </c>
      <c r="Z120" s="40">
        <v>1978.0</v>
      </c>
      <c r="AA120" s="43">
        <v>0.88</v>
      </c>
      <c r="AB120" s="100"/>
      <c r="AC120" s="43"/>
      <c r="AD120" s="44">
        <v>2.9000000000000057</v>
      </c>
      <c r="AE120" s="100"/>
      <c r="AF120" s="47"/>
    </row>
    <row r="121" ht="12.75" customHeight="1">
      <c r="J121" s="40">
        <v>1979.0</v>
      </c>
      <c r="K121" s="66">
        <v>1.1</v>
      </c>
      <c r="L121" s="100"/>
      <c r="M121" s="43"/>
      <c r="N121" s="44">
        <v>5.700000000000017</v>
      </c>
      <c r="O121" s="100"/>
      <c r="P121" s="43"/>
      <c r="Q121" s="47">
        <v>1.1</v>
      </c>
      <c r="Z121" s="40">
        <v>1979.0</v>
      </c>
      <c r="AA121" s="66">
        <v>1.1</v>
      </c>
      <c r="AB121" s="100"/>
      <c r="AC121" s="43"/>
      <c r="AD121" s="44">
        <v>7.700000000000017</v>
      </c>
      <c r="AE121" s="100"/>
      <c r="AF121" s="47"/>
    </row>
    <row r="122" ht="12.75" customHeight="1">
      <c r="J122" s="40">
        <v>1980.0</v>
      </c>
      <c r="K122" s="43"/>
      <c r="L122" s="43">
        <v>0.69</v>
      </c>
      <c r="M122" s="43"/>
      <c r="N122" s="43"/>
      <c r="O122" s="44">
        <v>2.0</v>
      </c>
      <c r="P122" s="43"/>
      <c r="Q122" s="47">
        <v>0.69</v>
      </c>
      <c r="Z122" s="40">
        <v>1980.0</v>
      </c>
      <c r="AA122" s="43"/>
      <c r="AB122" s="43">
        <v>0.69</v>
      </c>
      <c r="AC122" s="43"/>
      <c r="AD122" s="43"/>
      <c r="AE122" s="44"/>
      <c r="AF122" s="47"/>
    </row>
    <row r="123" ht="12.75" customHeight="1">
      <c r="J123" s="40">
        <v>1981.0</v>
      </c>
      <c r="K123" s="43"/>
      <c r="L123" s="43">
        <v>0.75</v>
      </c>
      <c r="M123" s="43"/>
      <c r="N123" s="43"/>
      <c r="O123" s="44">
        <v>2.1999999999999886</v>
      </c>
      <c r="P123" s="43"/>
      <c r="Q123" s="47">
        <v>0.75</v>
      </c>
      <c r="Z123" s="40">
        <v>1981.0</v>
      </c>
      <c r="AA123" s="43"/>
      <c r="AB123" s="43">
        <v>0.75</v>
      </c>
      <c r="AC123" s="43"/>
      <c r="AD123" s="43"/>
      <c r="AE123" s="44">
        <v>5.5</v>
      </c>
      <c r="AF123" s="47"/>
    </row>
    <row r="124" ht="12.75" customHeight="1">
      <c r="J124" s="40">
        <v>1982.0</v>
      </c>
      <c r="K124" s="43">
        <v>0.65</v>
      </c>
      <c r="L124" s="100"/>
      <c r="M124" s="43"/>
      <c r="N124" s="44">
        <v>1.0999999999999943</v>
      </c>
      <c r="O124" s="100"/>
      <c r="P124" s="43"/>
      <c r="Q124" s="47">
        <v>0.65</v>
      </c>
      <c r="Z124" s="40">
        <v>1982.0</v>
      </c>
      <c r="AA124" s="43">
        <v>0.65</v>
      </c>
      <c r="AB124" s="100"/>
      <c r="AC124" s="43"/>
      <c r="AD124" s="44">
        <v>4.399999999999977</v>
      </c>
      <c r="AE124" s="100"/>
      <c r="AF124" s="47"/>
    </row>
    <row r="125" ht="12.75" customHeight="1">
      <c r="J125" s="40">
        <v>1983.0</v>
      </c>
      <c r="K125" s="43"/>
      <c r="L125" s="100"/>
      <c r="M125" s="43">
        <v>0.54</v>
      </c>
      <c r="N125" s="43"/>
      <c r="O125" s="100"/>
      <c r="P125" s="44">
        <v>0.799999999999983</v>
      </c>
      <c r="Q125" s="47">
        <v>0.54</v>
      </c>
      <c r="Z125" s="40">
        <v>1983.0</v>
      </c>
      <c r="AA125" s="43"/>
      <c r="AB125" s="100"/>
      <c r="AC125" s="43">
        <v>0.54</v>
      </c>
      <c r="AD125" s="43"/>
      <c r="AE125" s="100"/>
      <c r="AF125" s="54">
        <v>3.5</v>
      </c>
    </row>
    <row r="126" ht="12.75" customHeight="1">
      <c r="J126" s="40">
        <v>1984.0</v>
      </c>
      <c r="K126" s="43">
        <v>0.81</v>
      </c>
      <c r="L126" s="100"/>
      <c r="M126" s="43"/>
      <c r="N126" s="44">
        <v>2.3000000000000114</v>
      </c>
      <c r="O126" s="100"/>
      <c r="P126" s="43"/>
      <c r="Q126" s="47">
        <v>0.81</v>
      </c>
      <c r="Z126" s="40">
        <v>1984.0</v>
      </c>
      <c r="AA126" s="43">
        <v>0.81</v>
      </c>
      <c r="AB126" s="100"/>
      <c r="AC126" s="43"/>
      <c r="AD126" s="44">
        <v>4.900000000000006</v>
      </c>
      <c r="AE126" s="100"/>
      <c r="AF126" s="47"/>
    </row>
    <row r="127" ht="12.75" customHeight="1">
      <c r="J127" s="40">
        <v>1985.0</v>
      </c>
      <c r="K127" s="43"/>
      <c r="L127" s="100"/>
      <c r="M127" s="43">
        <v>0.73</v>
      </c>
      <c r="N127" s="43"/>
      <c r="O127" s="100"/>
      <c r="P127" s="44">
        <v>1.799999999999983</v>
      </c>
      <c r="Q127" s="47">
        <v>0.73</v>
      </c>
      <c r="Z127" s="40">
        <v>1985.0</v>
      </c>
      <c r="AA127" s="43"/>
      <c r="AB127" s="100"/>
      <c r="AC127" s="43">
        <v>0.73</v>
      </c>
      <c r="AD127" s="43"/>
      <c r="AE127" s="100"/>
      <c r="AF127" s="54">
        <v>4.099999999999994</v>
      </c>
    </row>
    <row r="128" ht="12.75" customHeight="1">
      <c r="J128" s="40">
        <v>1986.0</v>
      </c>
      <c r="K128" s="43">
        <v>1.05</v>
      </c>
      <c r="L128" s="100"/>
      <c r="M128" s="100"/>
      <c r="N128" s="44">
        <v>2.0</v>
      </c>
      <c r="O128" s="100"/>
      <c r="P128" s="100"/>
      <c r="Q128" s="47">
        <v>1.05</v>
      </c>
      <c r="Z128" s="40">
        <v>1986.0</v>
      </c>
      <c r="AA128" s="43">
        <v>1.05</v>
      </c>
      <c r="AB128" s="100"/>
      <c r="AC128" s="100"/>
      <c r="AD128" s="44">
        <v>5.099999999999994</v>
      </c>
      <c r="AE128" s="100"/>
      <c r="AF128" s="101"/>
    </row>
    <row r="129" ht="12.75" customHeight="1">
      <c r="J129" s="40">
        <v>1987.0</v>
      </c>
      <c r="K129" s="43">
        <v>0.87</v>
      </c>
      <c r="L129" s="100"/>
      <c r="M129" s="43"/>
      <c r="N129" s="44">
        <v>1.3999999999999773</v>
      </c>
      <c r="O129" s="100"/>
      <c r="P129" s="43"/>
      <c r="Q129" s="47">
        <v>0.87</v>
      </c>
      <c r="Z129" s="40">
        <v>1987.0</v>
      </c>
      <c r="AA129" s="43">
        <v>0.87</v>
      </c>
      <c r="AB129" s="100"/>
      <c r="AC129" s="43"/>
      <c r="AD129" s="44">
        <v>5.799999999999983</v>
      </c>
      <c r="AE129" s="100"/>
      <c r="AF129" s="47"/>
    </row>
    <row r="130" ht="12.75" customHeight="1">
      <c r="J130" s="40">
        <v>1988.0</v>
      </c>
      <c r="K130" s="43">
        <v>0.66</v>
      </c>
      <c r="L130" s="100"/>
      <c r="M130" s="44"/>
      <c r="N130" s="44">
        <v>1.799999999999983</v>
      </c>
      <c r="O130" s="100"/>
      <c r="P130" s="44"/>
      <c r="Q130" s="47">
        <v>0.66</v>
      </c>
      <c r="Z130" s="40">
        <v>1988.0</v>
      </c>
      <c r="AA130" s="43">
        <v>0.66</v>
      </c>
      <c r="AB130" s="100"/>
      <c r="AC130" s="44"/>
      <c r="AD130" s="44">
        <v>5.699999999999989</v>
      </c>
      <c r="AE130" s="100"/>
      <c r="AF130" s="54"/>
    </row>
    <row r="131" ht="12.75" customHeight="1">
      <c r="J131" s="40">
        <v>1989.0</v>
      </c>
      <c r="K131" s="100"/>
      <c r="L131" s="43">
        <v>0.62</v>
      </c>
      <c r="M131" s="44"/>
      <c r="N131" s="44"/>
      <c r="O131" s="44"/>
      <c r="P131" s="44"/>
      <c r="Q131" s="47">
        <v>0.62</v>
      </c>
      <c r="Z131" s="40">
        <v>1989.0</v>
      </c>
      <c r="AA131" s="100"/>
      <c r="AB131" s="43">
        <v>0.62</v>
      </c>
      <c r="AC131" s="44"/>
      <c r="AD131" s="44"/>
      <c r="AE131" s="44">
        <v>4.099999999999994</v>
      </c>
      <c r="AF131" s="54"/>
    </row>
    <row r="132" ht="12.75" customHeight="1">
      <c r="J132" s="40">
        <v>1990.0</v>
      </c>
      <c r="K132" s="43"/>
      <c r="L132" s="43">
        <v>0.63</v>
      </c>
      <c r="M132" s="43"/>
      <c r="N132" s="43"/>
      <c r="O132" s="44">
        <v>0.4000000000000057</v>
      </c>
      <c r="P132" s="43"/>
      <c r="Q132" s="47">
        <v>0.63</v>
      </c>
      <c r="Z132" s="40">
        <v>1990.0</v>
      </c>
      <c r="AA132" s="43"/>
      <c r="AB132" s="43">
        <v>0.63</v>
      </c>
      <c r="AC132" s="43"/>
      <c r="AD132" s="43"/>
      <c r="AE132" s="44">
        <v>4.099999999999994</v>
      </c>
      <c r="AF132" s="47"/>
    </row>
    <row r="133" ht="12.75" customHeight="1">
      <c r="J133" s="40">
        <v>1991.0</v>
      </c>
      <c r="K133" s="100"/>
      <c r="L133" s="100"/>
      <c r="M133" s="43">
        <v>0.77</v>
      </c>
      <c r="N133" s="43"/>
      <c r="O133" s="100"/>
      <c r="P133" s="44">
        <v>1.4000000000000057</v>
      </c>
      <c r="Q133" s="47">
        <v>0.77</v>
      </c>
      <c r="Z133" s="40">
        <v>1991.0</v>
      </c>
      <c r="AA133" s="100"/>
      <c r="AB133" s="100"/>
      <c r="AC133" s="43">
        <v>0.77</v>
      </c>
      <c r="AD133" s="43"/>
      <c r="AE133" s="44"/>
      <c r="AF133" s="54"/>
    </row>
    <row r="134" ht="12.75" customHeight="1">
      <c r="J134" s="40">
        <v>1992.0</v>
      </c>
      <c r="K134" s="43"/>
      <c r="L134" s="100"/>
      <c r="M134" s="43">
        <v>0.75</v>
      </c>
      <c r="N134" s="43"/>
      <c r="O134" s="100"/>
      <c r="P134" s="44">
        <v>0.5999999999999943</v>
      </c>
      <c r="Q134" s="47">
        <v>0.75</v>
      </c>
      <c r="Z134" s="40">
        <v>1992.0</v>
      </c>
      <c r="AA134" s="43"/>
      <c r="AB134" s="100"/>
      <c r="AC134" s="43">
        <v>0.75</v>
      </c>
      <c r="AD134" s="43"/>
      <c r="AE134" s="44"/>
      <c r="AF134" s="54">
        <v>2.5</v>
      </c>
    </row>
    <row r="135" ht="12.75" customHeight="1">
      <c r="J135" s="40">
        <v>1993.0</v>
      </c>
      <c r="K135" s="43"/>
      <c r="L135" s="100"/>
      <c r="M135" s="43">
        <v>0.82</v>
      </c>
      <c r="N135" s="43"/>
      <c r="O135" s="100"/>
      <c r="P135" s="44"/>
      <c r="Q135" s="47">
        <v>0.82</v>
      </c>
      <c r="Z135" s="40">
        <v>1993.0</v>
      </c>
      <c r="AA135" s="43"/>
      <c r="AB135" s="100"/>
      <c r="AC135" s="43">
        <v>0.82</v>
      </c>
      <c r="AD135" s="43"/>
      <c r="AE135" s="44"/>
      <c r="AF135" s="54"/>
    </row>
    <row r="136" ht="12.75" customHeight="1">
      <c r="J136" s="40">
        <v>1994.0</v>
      </c>
      <c r="K136" s="100"/>
      <c r="L136" s="100"/>
      <c r="M136" s="43">
        <v>0.68</v>
      </c>
      <c r="N136" s="43"/>
      <c r="O136" s="100"/>
      <c r="P136" s="44">
        <v>3.700000000000017</v>
      </c>
      <c r="Q136" s="47">
        <v>0.68</v>
      </c>
      <c r="Z136" s="40">
        <v>1994.0</v>
      </c>
      <c r="AA136" s="100"/>
      <c r="AB136" s="100"/>
      <c r="AC136" s="43">
        <v>0.68</v>
      </c>
      <c r="AD136" s="43"/>
      <c r="AE136" s="44"/>
      <c r="AF136" s="54">
        <v>4.9</v>
      </c>
    </row>
    <row r="137" ht="12.75" customHeight="1">
      <c r="J137" s="40">
        <v>1995.0</v>
      </c>
      <c r="K137" s="100"/>
      <c r="L137" s="100"/>
      <c r="M137" s="43">
        <v>0.85</v>
      </c>
      <c r="N137" s="43"/>
      <c r="O137" s="100"/>
      <c r="P137" s="44">
        <v>1.0</v>
      </c>
      <c r="Q137" s="47">
        <v>0.85</v>
      </c>
      <c r="Z137" s="40">
        <v>1995.0</v>
      </c>
      <c r="AA137" s="100"/>
      <c r="AB137" s="100"/>
      <c r="AC137" s="43">
        <v>0.85</v>
      </c>
      <c r="AD137" s="43"/>
      <c r="AE137" s="44"/>
      <c r="AF137" s="54"/>
    </row>
    <row r="138" ht="12.75" customHeight="1">
      <c r="J138" s="40">
        <v>1996.0</v>
      </c>
      <c r="K138" s="43">
        <v>0.73</v>
      </c>
      <c r="L138" s="100"/>
      <c r="M138" s="43"/>
      <c r="N138" s="44">
        <v>3.6999999999999886</v>
      </c>
      <c r="O138" s="100"/>
      <c r="P138" s="43"/>
      <c r="Q138" s="47">
        <v>0.73</v>
      </c>
      <c r="Z138" s="40">
        <v>1996.0</v>
      </c>
      <c r="AA138" s="43">
        <v>0.73</v>
      </c>
      <c r="AB138" s="100"/>
      <c r="AC138" s="43"/>
      <c r="AD138" s="44">
        <v>6.4</v>
      </c>
      <c r="AE138" s="44"/>
      <c r="AF138" s="47"/>
    </row>
    <row r="139" ht="12.75" customHeight="1">
      <c r="D139" s="14" t="s">
        <v>206</v>
      </c>
      <c r="J139" s="40">
        <v>1997.0</v>
      </c>
      <c r="K139" s="43">
        <v>0.77</v>
      </c>
      <c r="L139" s="100"/>
      <c r="M139" s="43"/>
      <c r="N139" s="44"/>
      <c r="O139" s="44"/>
      <c r="P139" s="43"/>
      <c r="Q139" s="47">
        <v>0.77</v>
      </c>
      <c r="U139" s="14" t="s">
        <v>207</v>
      </c>
      <c r="Z139" s="40">
        <v>1997.0</v>
      </c>
      <c r="AA139" s="43">
        <v>0.77</v>
      </c>
      <c r="AB139" s="100"/>
      <c r="AC139" s="43"/>
      <c r="AD139" s="44"/>
      <c r="AE139" s="44"/>
      <c r="AF139" s="47"/>
    </row>
    <row r="140" ht="14.25" customHeight="1">
      <c r="D140" s="14" t="s">
        <v>208</v>
      </c>
      <c r="J140" s="40">
        <v>1998.0</v>
      </c>
      <c r="K140" s="43"/>
      <c r="L140" s="100"/>
      <c r="M140" s="43">
        <v>0.58</v>
      </c>
      <c r="N140" s="43"/>
      <c r="O140" s="100"/>
      <c r="P140" s="44">
        <v>0.0</v>
      </c>
      <c r="Q140" s="47">
        <v>0.58</v>
      </c>
      <c r="U140" s="14" t="s">
        <v>209</v>
      </c>
      <c r="Z140" s="40">
        <v>1998.0</v>
      </c>
      <c r="AA140" s="43"/>
      <c r="AB140" s="100"/>
      <c r="AC140" s="43">
        <v>0.58</v>
      </c>
      <c r="AD140" s="43"/>
      <c r="AE140" s="44"/>
      <c r="AF140" s="54"/>
    </row>
    <row r="141" ht="12.75" customHeight="1">
      <c r="J141" s="40">
        <v>1999.0</v>
      </c>
      <c r="K141" s="100"/>
      <c r="L141" s="100"/>
      <c r="M141" s="43">
        <v>0.81</v>
      </c>
      <c r="N141" s="43"/>
      <c r="O141" s="100"/>
      <c r="P141" s="44">
        <v>0.09999999999999432</v>
      </c>
      <c r="Q141" s="47">
        <v>0.81</v>
      </c>
      <c r="Z141" s="40">
        <v>1999.0</v>
      </c>
      <c r="AA141" s="100"/>
      <c r="AB141" s="100"/>
      <c r="AC141" s="43">
        <v>0.81</v>
      </c>
      <c r="AD141" s="43"/>
      <c r="AE141" s="100"/>
      <c r="AF141" s="54">
        <v>2.0</v>
      </c>
    </row>
    <row r="142" ht="12.75" customHeight="1">
      <c r="D142" s="14" t="s">
        <v>181</v>
      </c>
      <c r="E142" s="14" t="s">
        <v>182</v>
      </c>
      <c r="J142" s="40">
        <v>2000.0</v>
      </c>
      <c r="K142" s="100"/>
      <c r="L142" s="100"/>
      <c r="M142" s="43">
        <v>0.68</v>
      </c>
      <c r="N142" s="100"/>
      <c r="O142" s="100"/>
      <c r="P142" s="121">
        <v>0.19999999999998863</v>
      </c>
      <c r="Q142" s="47">
        <v>0.68</v>
      </c>
      <c r="U142" s="14" t="s">
        <v>181</v>
      </c>
      <c r="V142" s="14" t="s">
        <v>182</v>
      </c>
      <c r="Z142" s="40">
        <v>2000.0</v>
      </c>
      <c r="AA142" s="100"/>
      <c r="AB142" s="100"/>
      <c r="AC142" s="43">
        <v>0.68</v>
      </c>
      <c r="AD142" s="100"/>
      <c r="AE142" s="100"/>
      <c r="AF142" s="54">
        <v>2.1999999999999886</v>
      </c>
    </row>
    <row r="143" ht="13.5" customHeight="1">
      <c r="D143" s="1">
        <v>0.0</v>
      </c>
      <c r="E143" s="1">
        <f t="shared" ref="E143:E144" si="5">1.1156*D143+0.9227</f>
        <v>0.9227</v>
      </c>
      <c r="J143" s="74">
        <v>2001.0</v>
      </c>
      <c r="K143" s="102"/>
      <c r="L143" s="102"/>
      <c r="M143" s="75">
        <v>0.67</v>
      </c>
      <c r="N143" s="102"/>
      <c r="O143" s="79"/>
      <c r="P143" s="122"/>
      <c r="Q143" s="103">
        <v>0.67</v>
      </c>
      <c r="U143" s="1">
        <v>0.0</v>
      </c>
      <c r="V143" s="1">
        <f t="shared" ref="V143:V144" si="6">4.3932*U143+1.4041</f>
        <v>1.4041</v>
      </c>
      <c r="Z143" s="74">
        <v>2001.0</v>
      </c>
      <c r="AA143" s="102"/>
      <c r="AB143" s="102"/>
      <c r="AC143" s="75">
        <v>0.67</v>
      </c>
      <c r="AD143" s="102"/>
      <c r="AE143" s="102"/>
      <c r="AF143" s="81">
        <v>2.619999999999976</v>
      </c>
    </row>
    <row r="144" ht="13.5" customHeight="1">
      <c r="D144" s="1">
        <v>2.0</v>
      </c>
      <c r="E144" s="1">
        <f t="shared" si="5"/>
        <v>3.1539</v>
      </c>
      <c r="P144" s="113" t="s">
        <v>199</v>
      </c>
      <c r="Q144" s="114">
        <f>AVERAGE(Q115:Q143)</f>
        <v>0.7803448276</v>
      </c>
      <c r="U144" s="1">
        <v>2.0</v>
      </c>
      <c r="V144" s="1">
        <f t="shared" si="6"/>
        <v>10.1905</v>
      </c>
    </row>
    <row r="145" ht="12.75" customHeight="1">
      <c r="P145" s="113" t="s">
        <v>200</v>
      </c>
      <c r="Q145" s="114">
        <f>STDEV(Q115:Q143)</f>
        <v>0.2070969883</v>
      </c>
    </row>
    <row r="146" ht="12.75" customHeight="1"/>
    <row r="147" ht="12.75" customHeight="1"/>
    <row r="148" ht="12.75" customHeight="1"/>
    <row r="149" ht="12.75" customHeight="1">
      <c r="H149" s="123"/>
    </row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3.5" customHeight="1"/>
    <row r="167" ht="15.0" customHeight="1">
      <c r="L167" s="85" t="s">
        <v>8</v>
      </c>
      <c r="M167" s="86" t="s">
        <v>210</v>
      </c>
      <c r="N167" s="87"/>
      <c r="O167" s="88"/>
      <c r="P167" s="86" t="s">
        <v>211</v>
      </c>
      <c r="Q167" s="87"/>
      <c r="R167" s="89"/>
      <c r="AD167" s="85" t="s">
        <v>8</v>
      </c>
      <c r="AE167" s="86" t="s">
        <v>212</v>
      </c>
      <c r="AF167" s="87"/>
      <c r="AG167" s="88"/>
      <c r="AH167" s="86" t="s">
        <v>213</v>
      </c>
      <c r="AI167" s="87"/>
      <c r="AJ167" s="89"/>
    </row>
    <row r="168" ht="12.75" customHeight="1">
      <c r="L168" s="91"/>
      <c r="M168" s="92" t="s">
        <v>175</v>
      </c>
      <c r="N168" s="93" t="s">
        <v>176</v>
      </c>
      <c r="O168" s="94" t="s">
        <v>177</v>
      </c>
      <c r="P168" s="94" t="s">
        <v>175</v>
      </c>
      <c r="Q168" s="93" t="s">
        <v>176</v>
      </c>
      <c r="R168" s="95" t="s">
        <v>177</v>
      </c>
      <c r="AD168" s="91"/>
      <c r="AE168" s="92" t="s">
        <v>175</v>
      </c>
      <c r="AF168" s="93" t="s">
        <v>176</v>
      </c>
      <c r="AG168" s="94" t="s">
        <v>177</v>
      </c>
      <c r="AH168" s="94" t="s">
        <v>175</v>
      </c>
      <c r="AI168" s="93" t="s">
        <v>176</v>
      </c>
      <c r="AJ168" s="95" t="s">
        <v>177</v>
      </c>
    </row>
    <row r="169" ht="12.75" customHeight="1">
      <c r="I169" s="14" t="s">
        <v>214</v>
      </c>
      <c r="L169" s="96">
        <v>1972.0</v>
      </c>
      <c r="M169" s="97"/>
      <c r="N169" s="98"/>
      <c r="O169" s="97"/>
      <c r="P169" s="99"/>
      <c r="Q169" s="97"/>
      <c r="R169" s="39"/>
      <c r="AD169" s="96">
        <v>1972.0</v>
      </c>
      <c r="AE169" s="97"/>
      <c r="AF169" s="43"/>
      <c r="AG169" s="97"/>
      <c r="AH169" s="99"/>
      <c r="AI169" s="97"/>
      <c r="AJ169" s="39"/>
    </row>
    <row r="170" ht="14.25" customHeight="1">
      <c r="I170" s="14" t="s">
        <v>215</v>
      </c>
      <c r="L170" s="40">
        <v>1973.0</v>
      </c>
      <c r="M170" s="44"/>
      <c r="N170" s="44"/>
      <c r="O170" s="44"/>
      <c r="P170" s="44"/>
      <c r="Q170" s="44">
        <v>239.0</v>
      </c>
      <c r="R170" s="54"/>
      <c r="AD170" s="40">
        <v>1973.0</v>
      </c>
      <c r="AE170" s="44"/>
      <c r="AF170" s="43"/>
      <c r="AG170" s="44"/>
      <c r="AH170" s="44"/>
      <c r="AI170" s="44">
        <v>239.0</v>
      </c>
      <c r="AJ170" s="54"/>
    </row>
    <row r="171" ht="12.75" customHeight="1">
      <c r="L171" s="40">
        <v>1974.0</v>
      </c>
      <c r="M171" s="100"/>
      <c r="N171" s="100"/>
      <c r="O171" s="42">
        <v>128.5723102055471</v>
      </c>
      <c r="P171" s="43"/>
      <c r="Q171" s="100"/>
      <c r="R171" s="54">
        <v>239.8</v>
      </c>
      <c r="AD171" s="40">
        <v>1974.0</v>
      </c>
      <c r="AG171" s="42">
        <v>162.01541639247608</v>
      </c>
      <c r="AJ171" s="54">
        <v>239.8</v>
      </c>
    </row>
    <row r="172" ht="12.75" customHeight="1">
      <c r="I172" s="14" t="s">
        <v>181</v>
      </c>
      <c r="J172" s="14" t="s">
        <v>182</v>
      </c>
      <c r="L172" s="40">
        <v>1975.0</v>
      </c>
      <c r="M172" s="43"/>
      <c r="N172" s="42">
        <v>66.33447619902464</v>
      </c>
      <c r="O172" s="43"/>
      <c r="P172" s="43"/>
      <c r="Q172" s="44">
        <v>238.7</v>
      </c>
      <c r="R172" s="47"/>
      <c r="AD172" s="40">
        <v>1975.0</v>
      </c>
      <c r="AE172" s="43"/>
      <c r="AF172" s="42"/>
      <c r="AG172" s="43"/>
      <c r="AH172" s="43"/>
      <c r="AI172" s="44">
        <v>238.7</v>
      </c>
      <c r="AJ172" s="47"/>
    </row>
    <row r="173" ht="12.75" customHeight="1">
      <c r="I173" s="1">
        <v>0.0</v>
      </c>
      <c r="J173" s="36">
        <f t="shared" ref="J173:J174" si="7">0.0053*I173+238.3864</f>
        <v>238.3864</v>
      </c>
      <c r="L173" s="40">
        <v>1976.0</v>
      </c>
      <c r="M173" s="100"/>
      <c r="N173" s="42">
        <v>75.59727837579848</v>
      </c>
      <c r="O173" s="43"/>
      <c r="P173" s="43"/>
      <c r="Q173" s="44">
        <v>239.0</v>
      </c>
      <c r="R173" s="47"/>
      <c r="U173" s="14" t="s">
        <v>216</v>
      </c>
      <c r="AD173" s="40">
        <v>1976.0</v>
      </c>
      <c r="AE173" s="100"/>
      <c r="AF173" s="42"/>
      <c r="AG173" s="43"/>
      <c r="AH173" s="43"/>
      <c r="AI173" s="44">
        <v>239.0</v>
      </c>
      <c r="AJ173" s="47"/>
    </row>
    <row r="174" ht="14.25" customHeight="1">
      <c r="I174" s="1">
        <v>150.0</v>
      </c>
      <c r="J174" s="36">
        <f t="shared" si="7"/>
        <v>239.1814</v>
      </c>
      <c r="L174" s="40">
        <v>1977.0</v>
      </c>
      <c r="M174" s="42">
        <v>69.2503549065924</v>
      </c>
      <c r="N174" s="100"/>
      <c r="O174" s="43"/>
      <c r="P174" s="44">
        <v>238.9</v>
      </c>
      <c r="Q174" s="100"/>
      <c r="R174" s="47"/>
      <c r="U174" s="14" t="s">
        <v>217</v>
      </c>
      <c r="AD174" s="40">
        <v>1977.0</v>
      </c>
      <c r="AE174" s="42">
        <v>66.62436868473368</v>
      </c>
      <c r="AF174" s="100"/>
      <c r="AG174" s="43"/>
      <c r="AH174" s="44">
        <v>238.9</v>
      </c>
      <c r="AI174" s="100"/>
      <c r="AJ174" s="47"/>
    </row>
    <row r="175" ht="12.75" customHeight="1">
      <c r="L175" s="40">
        <v>1978.0</v>
      </c>
      <c r="M175" s="42">
        <v>76.56609797773841</v>
      </c>
      <c r="N175" s="100"/>
      <c r="O175" s="43"/>
      <c r="P175" s="44">
        <v>239.0</v>
      </c>
      <c r="Q175" s="100"/>
      <c r="R175" s="47"/>
      <c r="AD175" s="40">
        <v>1978.0</v>
      </c>
      <c r="AE175" s="42">
        <v>27.19010110227057</v>
      </c>
      <c r="AF175" s="100"/>
      <c r="AG175" s="43"/>
      <c r="AH175" s="44">
        <v>239.0</v>
      </c>
      <c r="AI175" s="100"/>
      <c r="AJ175" s="47"/>
    </row>
    <row r="176" ht="12.75" customHeight="1">
      <c r="L176" s="40">
        <v>1979.0</v>
      </c>
      <c r="M176" s="42">
        <v>89.7434387284484</v>
      </c>
      <c r="N176" s="100"/>
      <c r="O176" s="43"/>
      <c r="P176" s="44">
        <v>239.4</v>
      </c>
      <c r="Q176" s="100"/>
      <c r="R176" s="47"/>
      <c r="U176" s="14" t="s">
        <v>181</v>
      </c>
      <c r="V176" s="14" t="s">
        <v>182</v>
      </c>
      <c r="AD176" s="40">
        <v>1979.0</v>
      </c>
      <c r="AE176" s="42">
        <v>38.435982857385724</v>
      </c>
      <c r="AF176" s="100"/>
      <c r="AG176" s="43"/>
      <c r="AH176" s="44">
        <v>239.4</v>
      </c>
      <c r="AI176" s="100"/>
      <c r="AJ176" s="47"/>
    </row>
    <row r="177" ht="12.75" customHeight="1">
      <c r="L177" s="40">
        <v>1980.0</v>
      </c>
      <c r="M177" s="43"/>
      <c r="N177" s="42">
        <v>63.1633316032842</v>
      </c>
      <c r="O177" s="43"/>
      <c r="P177" s="43"/>
      <c r="Q177" s="44">
        <v>238.9</v>
      </c>
      <c r="R177" s="47"/>
      <c r="U177" s="1">
        <v>0.0</v>
      </c>
      <c r="V177" s="36">
        <f t="shared" ref="V177:V178" si="8">0.0036*U177+238.5664</f>
        <v>238.5664</v>
      </c>
      <c r="AD177" s="40">
        <v>1980.0</v>
      </c>
      <c r="AE177" s="43"/>
      <c r="AF177" s="42">
        <v>82.53521360598218</v>
      </c>
      <c r="AG177" s="43"/>
      <c r="AH177" s="43"/>
      <c r="AI177" s="44">
        <v>238.9</v>
      </c>
      <c r="AJ177" s="47"/>
    </row>
    <row r="178" ht="12.75" customHeight="1">
      <c r="L178" s="40">
        <v>1981.0</v>
      </c>
      <c r="M178" s="43"/>
      <c r="N178" s="42">
        <v>54.119412167908024</v>
      </c>
      <c r="O178" s="43"/>
      <c r="P178" s="43"/>
      <c r="Q178" s="44">
        <v>239.0</v>
      </c>
      <c r="R178" s="47"/>
      <c r="U178" s="1">
        <v>200.0</v>
      </c>
      <c r="V178" s="36">
        <f t="shared" si="8"/>
        <v>239.2864</v>
      </c>
      <c r="AD178" s="40">
        <v>1981.0</v>
      </c>
      <c r="AE178" s="43"/>
      <c r="AF178" s="42">
        <v>10.90290685085542</v>
      </c>
      <c r="AG178" s="43"/>
      <c r="AH178" s="43"/>
      <c r="AI178" s="44">
        <v>239.0</v>
      </c>
      <c r="AJ178" s="47"/>
    </row>
    <row r="179" ht="12.75" customHeight="1">
      <c r="L179" s="40">
        <v>1982.0</v>
      </c>
      <c r="M179" s="42">
        <v>109.68613461383141</v>
      </c>
      <c r="N179" s="100"/>
      <c r="O179" s="43"/>
      <c r="P179" s="44"/>
      <c r="Q179" s="44"/>
      <c r="R179" s="47"/>
      <c r="AD179" s="40">
        <v>1982.0</v>
      </c>
      <c r="AE179" s="42">
        <v>141.07502594024837</v>
      </c>
      <c r="AF179" s="100"/>
      <c r="AG179" s="43"/>
      <c r="AH179" s="44"/>
      <c r="AI179" s="44"/>
      <c r="AJ179" s="47"/>
    </row>
    <row r="180" ht="12.75" customHeight="1">
      <c r="L180" s="40">
        <v>1983.0</v>
      </c>
      <c r="M180" s="43"/>
      <c r="N180" s="100"/>
      <c r="O180" s="42">
        <v>38.72060867918479</v>
      </c>
      <c r="P180" s="43"/>
      <c r="Q180" s="100"/>
      <c r="R180" s="54">
        <v>238.5</v>
      </c>
      <c r="AD180" s="40">
        <v>1983.0</v>
      </c>
      <c r="AE180" s="43"/>
      <c r="AG180" s="42">
        <v>59.56342319529152</v>
      </c>
      <c r="AH180" s="43"/>
      <c r="AJ180" s="54">
        <v>238.5</v>
      </c>
    </row>
    <row r="181" ht="12.75" customHeight="1">
      <c r="L181" s="40">
        <v>1984.0</v>
      </c>
      <c r="M181" s="42">
        <v>57.56847134687459</v>
      </c>
      <c r="N181" s="100"/>
      <c r="O181" s="43"/>
      <c r="P181" s="44">
        <v>238.4</v>
      </c>
      <c r="Q181" s="100"/>
      <c r="R181" s="47"/>
      <c r="AD181" s="40">
        <v>1984.0</v>
      </c>
      <c r="AE181" s="42">
        <v>22.251880637464264</v>
      </c>
      <c r="AG181" s="43"/>
      <c r="AH181" s="44">
        <v>238.4</v>
      </c>
      <c r="AI181" s="100"/>
      <c r="AJ181" s="47"/>
    </row>
    <row r="182" ht="12.75" customHeight="1">
      <c r="L182" s="40">
        <v>1985.0</v>
      </c>
      <c r="M182" s="43"/>
      <c r="N182" s="100"/>
      <c r="O182" s="42">
        <v>116.95416897505248</v>
      </c>
      <c r="P182" s="43"/>
      <c r="Q182" s="100"/>
      <c r="R182" s="54">
        <v>239.0</v>
      </c>
      <c r="AD182" s="40">
        <v>1985.0</v>
      </c>
      <c r="AE182" s="43"/>
      <c r="AG182" s="42">
        <v>89.25476550723049</v>
      </c>
      <c r="AH182" s="43"/>
      <c r="AJ182" s="54">
        <v>239.0</v>
      </c>
    </row>
    <row r="183" ht="12.75" customHeight="1">
      <c r="L183" s="40">
        <v>1986.0</v>
      </c>
      <c r="M183" s="42">
        <v>49.94999573448003</v>
      </c>
      <c r="N183" s="100"/>
      <c r="O183" s="100"/>
      <c r="P183" s="44">
        <v>239.0</v>
      </c>
      <c r="Q183" s="100"/>
      <c r="R183" s="101"/>
      <c r="AD183" s="40">
        <v>1986.0</v>
      </c>
      <c r="AE183" s="42">
        <v>26.570971663504746</v>
      </c>
      <c r="AH183" s="44">
        <v>239.0</v>
      </c>
      <c r="AI183" s="100"/>
      <c r="AJ183" s="101"/>
    </row>
    <row r="184" ht="12.75" customHeight="1">
      <c r="L184" s="40">
        <v>1987.0</v>
      </c>
      <c r="M184" s="42">
        <v>55.843051617392</v>
      </c>
      <c r="O184" s="43"/>
      <c r="P184" s="44">
        <v>239.1</v>
      </c>
      <c r="R184" s="47"/>
      <c r="AD184" s="40">
        <v>1987.0</v>
      </c>
      <c r="AE184" s="42">
        <v>62.75995544714558</v>
      </c>
      <c r="AG184" s="43"/>
      <c r="AH184" s="44">
        <v>239.1</v>
      </c>
      <c r="AI184" s="100"/>
      <c r="AJ184" s="47"/>
    </row>
    <row r="185" ht="12.75" customHeight="1">
      <c r="L185" s="40">
        <v>1988.0</v>
      </c>
      <c r="M185" s="42">
        <v>41.65687636615885</v>
      </c>
      <c r="O185" s="44"/>
      <c r="P185" s="44">
        <v>238.4</v>
      </c>
      <c r="R185" s="54"/>
      <c r="AD185" s="40">
        <v>1988.0</v>
      </c>
      <c r="AE185" s="42">
        <v>15.761722526403974</v>
      </c>
      <c r="AG185" s="44"/>
      <c r="AH185" s="35">
        <v>238.4</v>
      </c>
      <c r="AJ185" s="124"/>
    </row>
    <row r="186" ht="12.75" customHeight="1">
      <c r="L186" s="40">
        <v>1989.0</v>
      </c>
      <c r="M186" s="100"/>
      <c r="N186" s="42">
        <v>67.51267074402229</v>
      </c>
      <c r="O186" s="44"/>
      <c r="P186" s="44"/>
      <c r="Q186" s="44">
        <v>238.2</v>
      </c>
      <c r="R186" s="54"/>
      <c r="AD186" s="40">
        <v>1989.0</v>
      </c>
      <c r="AE186" s="100"/>
      <c r="AF186" s="42">
        <v>82.89592827753961</v>
      </c>
      <c r="AG186" s="44"/>
      <c r="AH186" s="44"/>
      <c r="AI186" s="44">
        <v>238.2</v>
      </c>
      <c r="AJ186" s="54"/>
    </row>
    <row r="187" ht="12.75" customHeight="1">
      <c r="L187" s="40">
        <v>1990.0</v>
      </c>
      <c r="M187" s="43"/>
      <c r="N187" s="42">
        <v>61.32540712523774</v>
      </c>
      <c r="O187" s="43"/>
      <c r="P187" s="43"/>
      <c r="Q187" s="44">
        <v>238.6</v>
      </c>
      <c r="R187" s="47"/>
      <c r="AD187" s="40">
        <v>1990.0</v>
      </c>
      <c r="AE187" s="43"/>
      <c r="AF187" s="42">
        <v>36.0769076874203</v>
      </c>
      <c r="AG187" s="43"/>
      <c r="AH187" s="43"/>
      <c r="AI187" s="44">
        <v>238.6</v>
      </c>
      <c r="AJ187" s="47"/>
    </row>
    <row r="188" ht="12.75" customHeight="1">
      <c r="L188" s="40">
        <v>1991.0</v>
      </c>
      <c r="M188" s="100"/>
      <c r="N188" s="100"/>
      <c r="O188" s="42">
        <v>73.48175223458145</v>
      </c>
      <c r="P188" s="43"/>
      <c r="Q188" s="100"/>
      <c r="R188" s="54">
        <v>238.7</v>
      </c>
      <c r="AD188" s="40">
        <v>1991.0</v>
      </c>
      <c r="AE188" s="100"/>
      <c r="AF188" s="100"/>
      <c r="AG188" s="42">
        <v>82.85929101361829</v>
      </c>
      <c r="AH188" s="43"/>
      <c r="AI188" s="100"/>
      <c r="AJ188" s="54">
        <v>238.7</v>
      </c>
    </row>
    <row r="189" ht="12.75" customHeight="1">
      <c r="L189" s="40">
        <v>1992.0</v>
      </c>
      <c r="M189" s="43"/>
      <c r="N189" s="100"/>
      <c r="O189" s="42">
        <v>92.31355146407608</v>
      </c>
      <c r="P189" s="43"/>
      <c r="Q189" s="100"/>
      <c r="R189" s="54">
        <v>238.6</v>
      </c>
      <c r="AD189" s="40">
        <v>1992.0</v>
      </c>
      <c r="AE189" s="43"/>
      <c r="AF189" s="100"/>
      <c r="AG189" s="42">
        <v>9.438083116416838</v>
      </c>
      <c r="AH189" s="43"/>
      <c r="AI189" s="100"/>
      <c r="AJ189" s="54">
        <v>238.6</v>
      </c>
    </row>
    <row r="190" ht="12.75" customHeight="1">
      <c r="L190" s="40">
        <v>1993.0</v>
      </c>
      <c r="M190" s="43"/>
      <c r="N190" s="100"/>
      <c r="O190" s="42">
        <v>49.92933010202556</v>
      </c>
      <c r="P190" s="43"/>
      <c r="Q190" s="100"/>
      <c r="R190" s="54">
        <v>238.5</v>
      </c>
      <c r="AD190" s="40">
        <v>1993.0</v>
      </c>
      <c r="AE190" s="43"/>
      <c r="AF190" s="100"/>
      <c r="AG190" s="42">
        <v>19.715405559046165</v>
      </c>
      <c r="AH190" s="43"/>
      <c r="AI190" s="100"/>
      <c r="AJ190" s="54">
        <v>238.5</v>
      </c>
    </row>
    <row r="191" ht="12.75" customHeight="1">
      <c r="L191" s="40">
        <v>1994.0</v>
      </c>
      <c r="M191" s="100"/>
      <c r="N191" s="100"/>
      <c r="O191" s="42">
        <v>129.4921162074021</v>
      </c>
      <c r="P191" s="43"/>
      <c r="Q191" s="100"/>
      <c r="R191" s="54">
        <v>238.7</v>
      </c>
      <c r="AD191" s="40">
        <v>1994.0</v>
      </c>
      <c r="AE191" s="100"/>
      <c r="AF191" s="100"/>
      <c r="AG191" s="42">
        <v>111.67450557998983</v>
      </c>
      <c r="AH191" s="43"/>
      <c r="AI191" s="100"/>
      <c r="AJ191" s="54">
        <v>238.7</v>
      </c>
    </row>
    <row r="192" ht="12.75" customHeight="1">
      <c r="L192" s="40">
        <v>1995.0</v>
      </c>
      <c r="M192" s="100"/>
      <c r="N192" s="100"/>
      <c r="O192" s="42">
        <v>58.02695748436706</v>
      </c>
      <c r="P192" s="43"/>
      <c r="Q192" s="100"/>
      <c r="R192" s="54">
        <v>238.7</v>
      </c>
      <c r="AD192" s="40">
        <v>1995.0</v>
      </c>
      <c r="AE192" s="100"/>
      <c r="AF192" s="100"/>
      <c r="AG192" s="42">
        <v>32.632737934954974</v>
      </c>
      <c r="AH192" s="43"/>
      <c r="AI192" s="100"/>
      <c r="AJ192" s="54">
        <v>238.7</v>
      </c>
    </row>
    <row r="193" ht="12.75" customHeight="1">
      <c r="L193" s="40">
        <v>1996.0</v>
      </c>
      <c r="M193" s="42">
        <v>107.26682224815247</v>
      </c>
      <c r="N193" s="100"/>
      <c r="P193" s="44">
        <v>239.1</v>
      </c>
      <c r="Q193" s="100"/>
      <c r="R193" s="47"/>
      <c r="AD193" s="40">
        <v>1996.0</v>
      </c>
      <c r="AE193" s="42">
        <v>80.80579241839452</v>
      </c>
      <c r="AF193" s="100"/>
      <c r="AG193" s="43"/>
      <c r="AH193" s="44">
        <v>239.1</v>
      </c>
      <c r="AI193" s="100"/>
      <c r="AJ193" s="47"/>
    </row>
    <row r="194" ht="12.75" customHeight="1">
      <c r="L194" s="40">
        <v>1997.0</v>
      </c>
      <c r="M194" s="42">
        <v>117.0147204021183</v>
      </c>
      <c r="N194" s="100"/>
      <c r="O194" s="43"/>
      <c r="P194" s="44"/>
      <c r="Q194" s="44"/>
      <c r="R194" s="47"/>
      <c r="AD194" s="40">
        <v>1997.0</v>
      </c>
      <c r="AE194" s="33">
        <v>128.02719684049907</v>
      </c>
      <c r="AG194" s="34"/>
      <c r="AH194" s="35"/>
      <c r="AI194" s="35"/>
      <c r="AJ194" s="119"/>
    </row>
    <row r="195" ht="12.75" customHeight="1">
      <c r="L195" s="40">
        <v>1998.0</v>
      </c>
      <c r="M195" s="43"/>
      <c r="N195" s="100"/>
      <c r="O195" s="42">
        <v>35.866708553989774</v>
      </c>
      <c r="P195" s="43"/>
      <c r="Q195" s="100"/>
      <c r="R195" s="54">
        <v>238.7</v>
      </c>
      <c r="AD195" s="40">
        <v>1998.0</v>
      </c>
      <c r="AE195" s="43"/>
      <c r="AG195" s="42">
        <v>9.7024803279179</v>
      </c>
      <c r="AH195" s="43"/>
      <c r="AJ195" s="54">
        <v>238.7</v>
      </c>
    </row>
    <row r="196" ht="12.75" customHeight="1">
      <c r="L196" s="40">
        <v>1999.0</v>
      </c>
      <c r="M196" s="100"/>
      <c r="N196" s="100"/>
      <c r="O196" s="42">
        <v>107.98100110702212</v>
      </c>
      <c r="P196" s="43"/>
      <c r="Q196" s="100"/>
      <c r="R196" s="54">
        <v>238.0</v>
      </c>
      <c r="AD196" s="40">
        <v>1999.0</v>
      </c>
      <c r="AE196" s="100"/>
      <c r="AG196" s="42">
        <v>85.87379947940043</v>
      </c>
      <c r="AH196" s="43"/>
      <c r="AJ196" s="54">
        <v>238.0</v>
      </c>
    </row>
    <row r="197" ht="12.75" customHeight="1">
      <c r="L197" s="40">
        <v>2000.0</v>
      </c>
      <c r="M197" s="100"/>
      <c r="N197" s="100"/>
      <c r="O197" s="42">
        <v>33.9463543069144</v>
      </c>
      <c r="P197" s="100"/>
      <c r="Q197" s="100"/>
      <c r="R197" s="54">
        <v>238.3</v>
      </c>
      <c r="AD197" s="40">
        <v>2000.0</v>
      </c>
      <c r="AE197" s="100"/>
      <c r="AG197" s="125">
        <v>15.785447147174102</v>
      </c>
      <c r="AH197" s="100"/>
      <c r="AJ197" s="54">
        <v>238.3</v>
      </c>
    </row>
    <row r="198" ht="13.5" customHeight="1">
      <c r="L198" s="74">
        <v>2001.0</v>
      </c>
      <c r="M198" s="102"/>
      <c r="N198" s="102"/>
      <c r="O198" s="126">
        <v>25.425545283188224</v>
      </c>
      <c r="P198" s="102"/>
      <c r="Q198" s="75"/>
      <c r="R198" s="81"/>
      <c r="AD198" s="74">
        <v>2001.0</v>
      </c>
      <c r="AE198" s="102"/>
      <c r="AF198" s="127"/>
      <c r="AG198" s="126">
        <v>4.264099572150914</v>
      </c>
      <c r="AH198" s="102"/>
      <c r="AI198" s="75"/>
      <c r="AJ198" s="81"/>
    </row>
    <row r="199" ht="13.5" customHeight="1"/>
    <row r="200" ht="13.5" customHeight="1"/>
    <row r="201" ht="15.0" customHeight="1">
      <c r="L201" s="85" t="s">
        <v>8</v>
      </c>
      <c r="M201" s="86" t="s">
        <v>210</v>
      </c>
      <c r="N201" s="87"/>
      <c r="O201" s="88"/>
      <c r="P201" s="86" t="s">
        <v>218</v>
      </c>
      <c r="Q201" s="87"/>
      <c r="R201" s="89"/>
    </row>
    <row r="202" ht="12.75" customHeight="1">
      <c r="I202" s="14" t="s">
        <v>219</v>
      </c>
      <c r="L202" s="91"/>
      <c r="M202" s="92" t="s">
        <v>175</v>
      </c>
      <c r="N202" s="93" t="s">
        <v>176</v>
      </c>
      <c r="O202" s="94" t="s">
        <v>177</v>
      </c>
      <c r="P202" s="94" t="s">
        <v>175</v>
      </c>
      <c r="Q202" s="93" t="s">
        <v>176</v>
      </c>
      <c r="R202" s="95" t="s">
        <v>177</v>
      </c>
    </row>
    <row r="203" ht="15.0" customHeight="1">
      <c r="I203" s="14" t="s">
        <v>220</v>
      </c>
      <c r="L203" s="96">
        <v>1972.0</v>
      </c>
      <c r="M203" s="97"/>
      <c r="N203" s="98"/>
      <c r="O203" s="97"/>
      <c r="P203" s="97">
        <v>244.7</v>
      </c>
      <c r="Q203" s="98"/>
      <c r="R203" s="39"/>
    </row>
    <row r="204" ht="15.0" customHeight="1">
      <c r="L204" s="40">
        <v>1973.0</v>
      </c>
      <c r="M204" s="44"/>
      <c r="N204" s="44"/>
      <c r="O204" s="44"/>
      <c r="P204" s="44"/>
      <c r="Q204" s="44">
        <v>240.5</v>
      </c>
      <c r="R204" s="54"/>
      <c r="AD204" s="85" t="s">
        <v>8</v>
      </c>
      <c r="AE204" s="86" t="s">
        <v>212</v>
      </c>
      <c r="AF204" s="87"/>
      <c r="AG204" s="88"/>
      <c r="AH204" s="86" t="s">
        <v>221</v>
      </c>
      <c r="AI204" s="87"/>
      <c r="AJ204" s="89"/>
    </row>
    <row r="205" ht="12.75" customHeight="1">
      <c r="I205" s="14" t="s">
        <v>181</v>
      </c>
      <c r="J205" s="14" t="s">
        <v>182</v>
      </c>
      <c r="L205" s="40">
        <v>1974.0</v>
      </c>
      <c r="M205" s="100"/>
      <c r="N205" s="100"/>
      <c r="O205" s="42">
        <v>128.5723102055471</v>
      </c>
      <c r="P205" s="43"/>
      <c r="Q205" s="100"/>
      <c r="R205" s="54">
        <v>241.4</v>
      </c>
      <c r="AD205" s="91"/>
      <c r="AE205" s="92" t="s">
        <v>175</v>
      </c>
      <c r="AF205" s="93" t="s">
        <v>176</v>
      </c>
      <c r="AG205" s="94" t="s">
        <v>177</v>
      </c>
      <c r="AH205" s="94" t="s">
        <v>175</v>
      </c>
      <c r="AI205" s="93" t="s">
        <v>176</v>
      </c>
      <c r="AJ205" s="95" t="s">
        <v>177</v>
      </c>
    </row>
    <row r="206" ht="12.75" customHeight="1">
      <c r="I206" s="1">
        <v>0.0</v>
      </c>
      <c r="J206" s="36">
        <f t="shared" ref="J206:J207" si="9">0.0225*I206+238.8918</f>
        <v>238.8918</v>
      </c>
      <c r="L206" s="40">
        <v>1975.0</v>
      </c>
      <c r="M206" s="43"/>
      <c r="N206" s="42">
        <v>66.33447619902464</v>
      </c>
      <c r="O206" s="43"/>
      <c r="P206" s="43"/>
      <c r="Q206" s="44">
        <v>239.7</v>
      </c>
      <c r="R206" s="47"/>
      <c r="AD206" s="96">
        <v>1972.0</v>
      </c>
      <c r="AE206" s="97"/>
      <c r="AF206" s="43"/>
      <c r="AG206" s="97"/>
      <c r="AH206" s="97">
        <v>244.7</v>
      </c>
      <c r="AI206" s="98"/>
      <c r="AJ206" s="39"/>
    </row>
    <row r="207" ht="12.75" customHeight="1">
      <c r="I207" s="1">
        <v>150.0</v>
      </c>
      <c r="J207" s="36">
        <f t="shared" si="9"/>
        <v>242.2668</v>
      </c>
      <c r="L207" s="40">
        <v>1976.0</v>
      </c>
      <c r="M207" s="100"/>
      <c r="N207" s="42">
        <v>75.59727837579848</v>
      </c>
      <c r="O207" s="43"/>
      <c r="P207" s="43"/>
      <c r="Q207" s="44">
        <v>242.4</v>
      </c>
      <c r="R207" s="47"/>
      <c r="AD207" s="40">
        <v>1973.0</v>
      </c>
      <c r="AE207" s="44"/>
      <c r="AF207" s="43"/>
      <c r="AG207" s="44"/>
      <c r="AH207" s="44"/>
      <c r="AI207" s="44">
        <v>240.5</v>
      </c>
      <c r="AJ207" s="54"/>
    </row>
    <row r="208" ht="12.75" customHeight="1">
      <c r="L208" s="40">
        <v>1977.0</v>
      </c>
      <c r="M208" s="42">
        <v>69.2503549065924</v>
      </c>
      <c r="N208" s="100"/>
      <c r="O208" s="43"/>
      <c r="P208" s="43">
        <v>244.2</v>
      </c>
      <c r="Q208" s="100"/>
      <c r="R208" s="47"/>
      <c r="AD208" s="40">
        <v>1974.0</v>
      </c>
      <c r="AE208" s="100"/>
      <c r="AF208" s="100"/>
      <c r="AG208" s="42">
        <v>162.01541639247608</v>
      </c>
      <c r="AH208" s="43"/>
      <c r="AI208" s="100"/>
      <c r="AJ208" s="54">
        <v>241.4</v>
      </c>
    </row>
    <row r="209" ht="12.75" customHeight="1">
      <c r="L209" s="40">
        <v>1978.0</v>
      </c>
      <c r="M209" s="42">
        <v>76.56609797773841</v>
      </c>
      <c r="N209" s="100"/>
      <c r="O209" s="43"/>
      <c r="P209" s="43">
        <v>240.6</v>
      </c>
      <c r="Q209" s="100"/>
      <c r="R209" s="47"/>
      <c r="AD209" s="40">
        <v>1975.0</v>
      </c>
      <c r="AE209" s="43"/>
      <c r="AF209" s="42"/>
      <c r="AG209" s="43"/>
      <c r="AH209" s="43"/>
      <c r="AI209" s="44">
        <v>239.7</v>
      </c>
      <c r="AJ209" s="47"/>
    </row>
    <row r="210" ht="12.75" customHeight="1">
      <c r="L210" s="40">
        <v>1979.0</v>
      </c>
      <c r="M210" s="42">
        <v>89.7434387284484</v>
      </c>
      <c r="N210" s="100"/>
      <c r="O210" s="43"/>
      <c r="P210" s="43">
        <v>244.9</v>
      </c>
      <c r="Q210" s="100"/>
      <c r="R210" s="47"/>
      <c r="AD210" s="40">
        <v>1976.0</v>
      </c>
      <c r="AE210" s="100"/>
      <c r="AF210" s="42"/>
      <c r="AG210" s="43"/>
      <c r="AH210" s="43"/>
      <c r="AI210" s="44">
        <v>242.4</v>
      </c>
      <c r="AJ210" s="47"/>
    </row>
    <row r="211" ht="12.75" customHeight="1">
      <c r="L211" s="40">
        <v>1980.0</v>
      </c>
      <c r="M211" s="43"/>
      <c r="N211" s="42">
        <v>63.1633316032842</v>
      </c>
      <c r="O211" s="43"/>
      <c r="P211" s="43"/>
      <c r="Q211" s="44">
        <v>240.7</v>
      </c>
      <c r="R211" s="47"/>
      <c r="U211" s="14" t="s">
        <v>222</v>
      </c>
      <c r="AD211" s="40">
        <v>1977.0</v>
      </c>
      <c r="AE211" s="42">
        <v>66.62436868473368</v>
      </c>
      <c r="AF211" s="100"/>
      <c r="AG211" s="43"/>
      <c r="AH211" s="43">
        <v>244.2</v>
      </c>
      <c r="AI211" s="100"/>
      <c r="AJ211" s="47"/>
    </row>
    <row r="212" ht="14.25" customHeight="1">
      <c r="L212" s="40">
        <v>1981.0</v>
      </c>
      <c r="M212" s="43"/>
      <c r="N212" s="42">
        <v>54.119412167908024</v>
      </c>
      <c r="O212" s="43"/>
      <c r="P212" s="43"/>
      <c r="Q212" s="44">
        <v>240.7</v>
      </c>
      <c r="R212" s="47"/>
      <c r="U212" s="14" t="s">
        <v>223</v>
      </c>
      <c r="AD212" s="40">
        <v>1978.0</v>
      </c>
      <c r="AE212" s="42">
        <v>27.19010110227057</v>
      </c>
      <c r="AF212" s="100"/>
      <c r="AG212" s="43"/>
      <c r="AH212" s="43">
        <v>240.6</v>
      </c>
      <c r="AI212" s="100"/>
      <c r="AJ212" s="47"/>
    </row>
    <row r="213" ht="12.75" customHeight="1">
      <c r="L213" s="40">
        <v>1982.0</v>
      </c>
      <c r="M213" s="42">
        <v>109.68613461383141</v>
      </c>
      <c r="N213" s="100"/>
      <c r="O213" s="43"/>
      <c r="P213" s="44">
        <v>238.9</v>
      </c>
      <c r="Q213" s="100"/>
      <c r="R213" s="47"/>
      <c r="AD213" s="40">
        <v>1979.0</v>
      </c>
      <c r="AE213" s="42">
        <v>38.435982857385724</v>
      </c>
      <c r="AF213" s="100"/>
      <c r="AG213" s="43"/>
      <c r="AH213" s="43">
        <v>244.9</v>
      </c>
      <c r="AI213" s="100"/>
      <c r="AJ213" s="47"/>
    </row>
    <row r="214" ht="12.75" customHeight="1">
      <c r="L214" s="40">
        <v>1983.0</v>
      </c>
      <c r="M214" s="43"/>
      <c r="N214" s="100"/>
      <c r="O214" s="42">
        <v>38.72060867918479</v>
      </c>
      <c r="P214" s="43"/>
      <c r="Q214" s="100"/>
      <c r="R214" s="54">
        <v>239.6</v>
      </c>
      <c r="U214" s="14" t="s">
        <v>181</v>
      </c>
      <c r="V214" s="14" t="s">
        <v>182</v>
      </c>
      <c r="AD214" s="40">
        <v>1980.0</v>
      </c>
      <c r="AE214" s="43"/>
      <c r="AF214" s="42">
        <v>82.53521360598218</v>
      </c>
      <c r="AG214" s="43"/>
      <c r="AH214" s="43"/>
      <c r="AI214" s="44">
        <v>240.7</v>
      </c>
      <c r="AJ214" s="47"/>
    </row>
    <row r="215" ht="12.75" customHeight="1">
      <c r="L215" s="40">
        <v>1984.0</v>
      </c>
      <c r="M215" s="42">
        <v>57.56847134687459</v>
      </c>
      <c r="N215" s="100"/>
      <c r="O215" s="43"/>
      <c r="P215" s="43">
        <v>240.9</v>
      </c>
      <c r="Q215" s="100"/>
      <c r="R215" s="47"/>
      <c r="U215" s="1">
        <v>0.0</v>
      </c>
      <c r="V215" s="36">
        <f t="shared" ref="V215:V216" si="10">0.00708*U215+240.09524</f>
        <v>240.09524</v>
      </c>
      <c r="AD215" s="40">
        <v>1981.0</v>
      </c>
      <c r="AE215" s="43"/>
      <c r="AF215" s="42">
        <v>10.90290685085542</v>
      </c>
      <c r="AG215" s="43"/>
      <c r="AH215" s="43"/>
      <c r="AI215" s="44">
        <v>240.7</v>
      </c>
      <c r="AJ215" s="47"/>
    </row>
    <row r="216" ht="12.75" customHeight="1">
      <c r="L216" s="40">
        <v>1985.0</v>
      </c>
      <c r="M216" s="43"/>
      <c r="N216" s="100"/>
      <c r="O216" s="42">
        <v>116.95416897505248</v>
      </c>
      <c r="P216" s="43"/>
      <c r="Q216" s="100"/>
      <c r="R216" s="54">
        <v>241.2</v>
      </c>
      <c r="U216" s="1">
        <v>200.0</v>
      </c>
      <c r="V216" s="36">
        <f t="shared" si="10"/>
        <v>241.51124</v>
      </c>
      <c r="AD216" s="40">
        <v>1982.0</v>
      </c>
      <c r="AE216" s="42">
        <v>141.07502594024837</v>
      </c>
      <c r="AF216" s="100"/>
      <c r="AG216" s="43"/>
      <c r="AH216" s="44">
        <v>238.9</v>
      </c>
      <c r="AI216" s="100"/>
      <c r="AJ216" s="47"/>
    </row>
    <row r="217" ht="12.75" customHeight="1">
      <c r="L217" s="40">
        <v>1986.0</v>
      </c>
      <c r="M217" s="42">
        <v>49.94999573448003</v>
      </c>
      <c r="N217" s="100"/>
      <c r="O217" s="100"/>
      <c r="P217" s="43">
        <v>240.9</v>
      </c>
      <c r="Q217" s="100"/>
      <c r="R217" s="101"/>
      <c r="AD217" s="40">
        <v>1983.0</v>
      </c>
      <c r="AE217" s="43"/>
      <c r="AF217" s="100"/>
      <c r="AG217" s="42">
        <v>59.56342319529152</v>
      </c>
      <c r="AH217" s="43"/>
      <c r="AI217" s="100"/>
      <c r="AJ217" s="54">
        <v>239.6</v>
      </c>
    </row>
    <row r="218" ht="12.75" customHeight="1">
      <c r="L218" s="40">
        <v>1987.0</v>
      </c>
      <c r="M218" s="42">
        <v>55.843051617392</v>
      </c>
      <c r="O218" s="43"/>
      <c r="P218" s="44">
        <v>240.7</v>
      </c>
      <c r="R218" s="47"/>
      <c r="AD218" s="40">
        <v>1984.0</v>
      </c>
      <c r="AE218" s="42">
        <v>22.251880637464264</v>
      </c>
      <c r="AF218" s="100"/>
      <c r="AG218" s="43"/>
      <c r="AH218" s="43">
        <v>240.9</v>
      </c>
      <c r="AI218" s="100"/>
      <c r="AJ218" s="47"/>
    </row>
    <row r="219" ht="12.75" customHeight="1">
      <c r="L219" s="40">
        <v>1988.0</v>
      </c>
      <c r="M219" s="42">
        <v>41.65687636615885</v>
      </c>
      <c r="O219" s="44"/>
      <c r="P219" s="44">
        <v>240.6</v>
      </c>
      <c r="R219" s="54"/>
      <c r="AD219" s="40">
        <v>1985.0</v>
      </c>
      <c r="AE219" s="43"/>
      <c r="AF219" s="100"/>
      <c r="AG219" s="42">
        <v>89.25476550723049</v>
      </c>
      <c r="AH219" s="43"/>
      <c r="AI219" s="100"/>
      <c r="AJ219" s="54">
        <v>241.2</v>
      </c>
    </row>
    <row r="220" ht="12.75" customHeight="1">
      <c r="L220" s="40">
        <v>1989.0</v>
      </c>
      <c r="M220" s="100"/>
      <c r="N220" s="42">
        <v>67.51267074402229</v>
      </c>
      <c r="O220" s="44"/>
      <c r="P220" s="44"/>
      <c r="Q220" s="44">
        <v>238.2</v>
      </c>
      <c r="R220" s="54"/>
      <c r="AD220" s="40">
        <v>1986.0</v>
      </c>
      <c r="AE220" s="42">
        <v>26.570971663504746</v>
      </c>
      <c r="AF220" s="100"/>
      <c r="AG220" s="100"/>
      <c r="AH220" s="43">
        <v>240.9</v>
      </c>
      <c r="AI220" s="100"/>
      <c r="AJ220" s="101"/>
    </row>
    <row r="221" ht="12.75" customHeight="1">
      <c r="L221" s="40">
        <v>1990.0</v>
      </c>
      <c r="M221" s="43"/>
      <c r="N221" s="42">
        <v>61.32540712523774</v>
      </c>
      <c r="O221" s="43"/>
      <c r="P221" s="43"/>
      <c r="Q221" s="44">
        <v>239.3</v>
      </c>
      <c r="R221" s="47"/>
      <c r="AD221" s="40">
        <v>1987.0</v>
      </c>
      <c r="AE221" s="42">
        <v>62.75995544714558</v>
      </c>
      <c r="AF221" s="100"/>
      <c r="AG221" s="43"/>
      <c r="AH221" s="44">
        <v>240.7</v>
      </c>
      <c r="AI221" s="100"/>
      <c r="AJ221" s="47"/>
    </row>
    <row r="222" ht="12.75" customHeight="1">
      <c r="L222" s="40">
        <v>1991.0</v>
      </c>
      <c r="M222" s="100"/>
      <c r="N222" s="100"/>
      <c r="O222" s="42">
        <v>73.48175223458145</v>
      </c>
      <c r="P222" s="43"/>
      <c r="Q222" s="100"/>
      <c r="R222" s="54">
        <v>240.1</v>
      </c>
      <c r="AD222" s="40">
        <v>1988.0</v>
      </c>
      <c r="AE222" s="42">
        <v>15.761722526403974</v>
      </c>
      <c r="AF222" s="100"/>
      <c r="AG222" s="44"/>
      <c r="AH222" s="44">
        <v>240.6</v>
      </c>
      <c r="AI222" s="100"/>
      <c r="AJ222" s="54"/>
    </row>
    <row r="223" ht="12.75" customHeight="1">
      <c r="L223" s="40">
        <v>1992.0</v>
      </c>
      <c r="M223" s="43"/>
      <c r="N223" s="100"/>
      <c r="O223" s="42">
        <v>92.31355146407608</v>
      </c>
      <c r="P223" s="43"/>
      <c r="Q223" s="100"/>
      <c r="R223" s="54">
        <v>239.5</v>
      </c>
      <c r="AD223" s="40">
        <v>1989.0</v>
      </c>
      <c r="AE223" s="100"/>
      <c r="AF223" s="42">
        <v>82.89592827753961</v>
      </c>
      <c r="AG223" s="44"/>
      <c r="AH223" s="44"/>
      <c r="AI223" s="44">
        <v>238.2</v>
      </c>
      <c r="AJ223" s="54"/>
    </row>
    <row r="224" ht="12.75" customHeight="1">
      <c r="L224" s="40">
        <v>1993.0</v>
      </c>
      <c r="M224" s="43"/>
      <c r="N224" s="100"/>
      <c r="O224" s="42">
        <v>49.92933010202556</v>
      </c>
      <c r="P224" s="43"/>
      <c r="Q224" s="100"/>
      <c r="R224" s="54">
        <v>238.5</v>
      </c>
      <c r="AD224" s="40">
        <v>1990.0</v>
      </c>
      <c r="AE224" s="43"/>
      <c r="AF224" s="42">
        <v>36.0769076874203</v>
      </c>
      <c r="AG224" s="43"/>
      <c r="AH224" s="43"/>
      <c r="AI224" s="44">
        <v>239.3</v>
      </c>
      <c r="AJ224" s="47"/>
    </row>
    <row r="225" ht="12.75" customHeight="1">
      <c r="L225" s="40">
        <v>1994.0</v>
      </c>
      <c r="M225" s="100"/>
      <c r="N225" s="100"/>
      <c r="O225" s="42">
        <v>129.4921162074021</v>
      </c>
      <c r="P225" s="43"/>
      <c r="Q225" s="100"/>
      <c r="R225" s="54">
        <v>242.8</v>
      </c>
      <c r="AD225" s="40">
        <v>1991.0</v>
      </c>
      <c r="AE225" s="100"/>
      <c r="AF225" s="100"/>
      <c r="AG225" s="42">
        <v>82.85929101361829</v>
      </c>
      <c r="AH225" s="43"/>
      <c r="AI225" s="100"/>
      <c r="AJ225" s="54">
        <v>240.1</v>
      </c>
    </row>
    <row r="226" ht="12.75" customHeight="1">
      <c r="L226" s="40">
        <v>1995.0</v>
      </c>
      <c r="M226" s="100"/>
      <c r="N226" s="100"/>
      <c r="O226" s="42">
        <v>58.02695748436706</v>
      </c>
      <c r="P226" s="43"/>
      <c r="Q226" s="100"/>
      <c r="R226" s="54">
        <v>239.0</v>
      </c>
      <c r="AD226" s="40">
        <v>1992.0</v>
      </c>
      <c r="AE226" s="43"/>
      <c r="AF226" s="100"/>
      <c r="AG226" s="42">
        <v>9.438083116416838</v>
      </c>
      <c r="AH226" s="43"/>
      <c r="AI226" s="100"/>
      <c r="AJ226" s="54">
        <v>239.5</v>
      </c>
    </row>
    <row r="227" ht="12.75" customHeight="1">
      <c r="L227" s="40">
        <v>1996.0</v>
      </c>
      <c r="M227" s="42">
        <v>107.26682224815247</v>
      </c>
      <c r="N227" s="100"/>
      <c r="O227" s="43"/>
      <c r="P227" s="44">
        <v>243.2</v>
      </c>
      <c r="Q227" s="100"/>
      <c r="R227" s="47"/>
      <c r="AD227" s="40">
        <v>1993.0</v>
      </c>
      <c r="AE227" s="43"/>
      <c r="AF227" s="100"/>
      <c r="AG227" s="42">
        <v>19.715405559046165</v>
      </c>
      <c r="AH227" s="43"/>
      <c r="AI227" s="100"/>
      <c r="AJ227" s="54">
        <v>238.5</v>
      </c>
    </row>
    <row r="228" ht="12.75" customHeight="1">
      <c r="L228" s="40">
        <v>1997.0</v>
      </c>
      <c r="M228" s="42">
        <v>117.0147204021183</v>
      </c>
      <c r="N228" s="100"/>
      <c r="O228" s="43"/>
      <c r="P228" s="44"/>
      <c r="Q228" s="44"/>
      <c r="R228" s="47"/>
      <c r="AD228" s="40">
        <v>1994.0</v>
      </c>
      <c r="AE228" s="100"/>
      <c r="AF228" s="100"/>
      <c r="AG228" s="42">
        <v>111.67450557998983</v>
      </c>
      <c r="AH228" s="43"/>
      <c r="AI228" s="100"/>
      <c r="AJ228" s="54">
        <v>242.8</v>
      </c>
    </row>
    <row r="229" ht="12.75" customHeight="1">
      <c r="L229" s="40">
        <v>1998.0</v>
      </c>
      <c r="M229" s="43"/>
      <c r="N229" s="100"/>
      <c r="O229" s="42">
        <v>35.866708553989774</v>
      </c>
      <c r="P229" s="43"/>
      <c r="Q229" s="100"/>
      <c r="R229" s="54">
        <v>239.0</v>
      </c>
      <c r="AD229" s="40">
        <v>1995.0</v>
      </c>
      <c r="AE229" s="100"/>
      <c r="AF229" s="100"/>
      <c r="AG229" s="42">
        <v>32.632737934954974</v>
      </c>
      <c r="AH229" s="43"/>
      <c r="AI229" s="100"/>
      <c r="AJ229" s="54">
        <v>239.0</v>
      </c>
    </row>
    <row r="230" ht="12.75" customHeight="1">
      <c r="L230" s="40">
        <v>1999.0</v>
      </c>
      <c r="M230" s="100"/>
      <c r="N230" s="100"/>
      <c r="O230" s="42">
        <v>107.98100110702212</v>
      </c>
      <c r="P230" s="43"/>
      <c r="Q230" s="100"/>
      <c r="R230" s="47">
        <v>238.5</v>
      </c>
      <c r="AD230" s="40">
        <v>1996.0</v>
      </c>
      <c r="AE230" s="42">
        <v>80.80579241839452</v>
      </c>
      <c r="AF230" s="100"/>
      <c r="AG230" s="43"/>
      <c r="AH230" s="44">
        <v>243.2</v>
      </c>
      <c r="AI230" s="100"/>
      <c r="AJ230" s="47"/>
    </row>
    <row r="231" ht="12.75" customHeight="1">
      <c r="L231" s="40">
        <v>2000.0</v>
      </c>
      <c r="M231" s="100"/>
      <c r="N231" s="100"/>
      <c r="O231" s="42">
        <v>33.9463543069144</v>
      </c>
      <c r="P231" s="100"/>
      <c r="Q231" s="100"/>
      <c r="R231" s="47">
        <v>238.6</v>
      </c>
      <c r="AD231" s="40">
        <v>1997.0</v>
      </c>
      <c r="AE231" s="42">
        <v>128.02719684049907</v>
      </c>
      <c r="AF231" s="100"/>
      <c r="AG231" s="43"/>
      <c r="AH231" s="44"/>
      <c r="AI231" s="44"/>
      <c r="AJ231" s="47"/>
    </row>
    <row r="232" ht="13.5" customHeight="1">
      <c r="L232" s="74">
        <v>2001.0</v>
      </c>
      <c r="M232" s="102"/>
      <c r="N232" s="102"/>
      <c r="O232" s="126">
        <v>25.425545283188224</v>
      </c>
      <c r="P232" s="102"/>
      <c r="Q232" s="75"/>
      <c r="R232" s="81"/>
      <c r="AD232" s="40">
        <v>1998.0</v>
      </c>
      <c r="AE232" s="43"/>
      <c r="AF232" s="100"/>
      <c r="AG232" s="42">
        <v>9.7024803279179</v>
      </c>
      <c r="AH232" s="43"/>
      <c r="AI232" s="100"/>
      <c r="AJ232" s="54">
        <v>239.0</v>
      </c>
    </row>
    <row r="233" ht="13.5" customHeight="1">
      <c r="AD233" s="40">
        <v>1999.0</v>
      </c>
      <c r="AE233" s="100"/>
      <c r="AF233" s="100"/>
      <c r="AG233" s="42">
        <v>85.87379947940043</v>
      </c>
      <c r="AH233" s="43"/>
      <c r="AI233" s="100"/>
      <c r="AJ233" s="47">
        <v>238.5</v>
      </c>
    </row>
    <row r="234" ht="12.75" customHeight="1">
      <c r="AD234" s="40">
        <v>2000.0</v>
      </c>
      <c r="AE234" s="100"/>
      <c r="AF234" s="100"/>
      <c r="AG234" s="42">
        <v>15.785447147174102</v>
      </c>
      <c r="AH234" s="100"/>
      <c r="AI234" s="100"/>
      <c r="AJ234" s="47">
        <v>238.6</v>
      </c>
    </row>
    <row r="235" ht="13.5" customHeight="1">
      <c r="AD235" s="74">
        <v>2001.0</v>
      </c>
      <c r="AE235" s="102"/>
      <c r="AF235" s="127"/>
      <c r="AG235" s="126">
        <v>4.264099572150914</v>
      </c>
      <c r="AH235" s="102"/>
      <c r="AI235" s="75"/>
      <c r="AJ235" s="81"/>
    </row>
    <row r="236" ht="15.0" customHeight="1">
      <c r="L236" s="85" t="s">
        <v>8</v>
      </c>
      <c r="M236" s="86" t="s">
        <v>210</v>
      </c>
      <c r="N236" s="87"/>
      <c r="O236" s="88"/>
      <c r="P236" s="86" t="s">
        <v>224</v>
      </c>
      <c r="Q236" s="87"/>
      <c r="R236" s="89"/>
    </row>
    <row r="237" ht="12.75" customHeight="1">
      <c r="I237" s="14" t="s">
        <v>225</v>
      </c>
      <c r="L237" s="91"/>
      <c r="M237" s="92" t="s">
        <v>175</v>
      </c>
      <c r="N237" s="93" t="s">
        <v>176</v>
      </c>
      <c r="O237" s="94" t="s">
        <v>177</v>
      </c>
      <c r="P237" s="94" t="s">
        <v>175</v>
      </c>
      <c r="Q237" s="93" t="s">
        <v>176</v>
      </c>
      <c r="R237" s="95" t="s">
        <v>177</v>
      </c>
    </row>
    <row r="238" ht="15.0" customHeight="1">
      <c r="I238" s="14" t="s">
        <v>226</v>
      </c>
      <c r="L238" s="96">
        <v>1972.0</v>
      </c>
      <c r="M238" s="97"/>
      <c r="N238" s="98"/>
      <c r="O238" s="97"/>
      <c r="P238" s="97"/>
      <c r="Q238" s="98"/>
      <c r="R238" s="39"/>
    </row>
    <row r="239" ht="15.0" customHeight="1">
      <c r="L239" s="40">
        <v>1973.0</v>
      </c>
      <c r="M239" s="44"/>
      <c r="N239" s="44"/>
      <c r="O239" s="44"/>
      <c r="P239" s="44"/>
      <c r="Q239" s="44">
        <v>0.30000000000001137</v>
      </c>
      <c r="R239" s="54"/>
      <c r="U239" s="14" t="s">
        <v>227</v>
      </c>
      <c r="AD239" s="85" t="s">
        <v>8</v>
      </c>
      <c r="AE239" s="86" t="s">
        <v>212</v>
      </c>
      <c r="AF239" s="87"/>
      <c r="AG239" s="88"/>
      <c r="AH239" s="86" t="s">
        <v>228</v>
      </c>
      <c r="AI239" s="87"/>
      <c r="AJ239" s="89"/>
    </row>
    <row r="240" ht="14.25" customHeight="1">
      <c r="I240" s="14" t="s">
        <v>181</v>
      </c>
      <c r="J240" s="14" t="s">
        <v>182</v>
      </c>
      <c r="L240" s="40">
        <v>1974.0</v>
      </c>
      <c r="M240" s="100"/>
      <c r="N240" s="100"/>
      <c r="O240" s="42">
        <v>128.5723102055471</v>
      </c>
      <c r="P240" s="43"/>
      <c r="Q240" s="100"/>
      <c r="R240" s="54">
        <v>1.9000000000000057</v>
      </c>
      <c r="U240" s="14" t="s">
        <v>229</v>
      </c>
      <c r="AD240" s="91"/>
      <c r="AE240" s="92" t="s">
        <v>175</v>
      </c>
      <c r="AF240" s="93" t="s">
        <v>176</v>
      </c>
      <c r="AG240" s="94" t="s">
        <v>177</v>
      </c>
      <c r="AH240" s="94" t="s">
        <v>175</v>
      </c>
      <c r="AI240" s="93" t="s">
        <v>176</v>
      </c>
      <c r="AJ240" s="95" t="s">
        <v>177</v>
      </c>
    </row>
    <row r="241" ht="12.75" customHeight="1">
      <c r="I241" s="1">
        <v>0.0</v>
      </c>
      <c r="J241" s="114">
        <f t="shared" ref="J241:J242" si="11">0.0157*I241+0.6936</f>
        <v>0.6936</v>
      </c>
      <c r="L241" s="40">
        <v>1975.0</v>
      </c>
      <c r="M241" s="43"/>
      <c r="N241" s="42">
        <v>66.33447619902464</v>
      </c>
      <c r="O241" s="43"/>
      <c r="P241" s="43"/>
      <c r="Q241" s="44">
        <v>0.5</v>
      </c>
      <c r="R241" s="47"/>
      <c r="AD241" s="96">
        <v>1972.0</v>
      </c>
      <c r="AE241" s="97"/>
      <c r="AF241" s="43"/>
      <c r="AG241" s="97"/>
      <c r="AH241" s="97"/>
      <c r="AI241" s="98"/>
      <c r="AJ241" s="39"/>
    </row>
    <row r="242" ht="12.75" customHeight="1">
      <c r="I242" s="1">
        <v>150.0</v>
      </c>
      <c r="J242" s="114">
        <f t="shared" si="11"/>
        <v>3.0486</v>
      </c>
      <c r="L242" s="40">
        <v>1976.0</v>
      </c>
      <c r="M242" s="100"/>
      <c r="N242" s="42">
        <v>75.59727837579848</v>
      </c>
      <c r="O242" s="43"/>
      <c r="P242" s="43"/>
      <c r="Q242" s="44">
        <v>3.3000000000000114</v>
      </c>
      <c r="R242" s="47"/>
      <c r="U242" s="14" t="s">
        <v>181</v>
      </c>
      <c r="V242" s="14" t="s">
        <v>182</v>
      </c>
      <c r="AD242" s="40">
        <v>1973.0</v>
      </c>
      <c r="AE242" s="44"/>
      <c r="AF242" s="43"/>
      <c r="AG242" s="44"/>
      <c r="AH242" s="44"/>
      <c r="AI242" s="44">
        <v>0.30000000000001137</v>
      </c>
      <c r="AJ242" s="54"/>
    </row>
    <row r="243" ht="12.75" customHeight="1">
      <c r="L243" s="40">
        <v>1977.0</v>
      </c>
      <c r="M243" s="42">
        <v>69.2503549065924</v>
      </c>
      <c r="N243" s="100"/>
      <c r="O243" s="43"/>
      <c r="P243" s="43">
        <v>5.399999999999977</v>
      </c>
      <c r="Q243" s="100"/>
      <c r="R243" s="47"/>
      <c r="U243" s="1">
        <v>0.0</v>
      </c>
      <c r="V243" s="114">
        <f t="shared" ref="V243:V244" si="12">0.00576*U243+1.53131</f>
        <v>1.53131</v>
      </c>
      <c r="AD243" s="40">
        <v>1974.0</v>
      </c>
      <c r="AE243" s="100"/>
      <c r="AF243" s="100"/>
      <c r="AG243" s="42">
        <v>162.01541639247608</v>
      </c>
      <c r="AH243" s="43"/>
      <c r="AI243" s="100"/>
      <c r="AJ243" s="54">
        <v>1.9000000000000057</v>
      </c>
    </row>
    <row r="244" ht="12.75" customHeight="1">
      <c r="L244" s="40">
        <v>1978.0</v>
      </c>
      <c r="M244" s="42">
        <v>76.56609797773841</v>
      </c>
      <c r="N244" s="100"/>
      <c r="O244" s="43"/>
      <c r="P244" s="43">
        <v>1.5</v>
      </c>
      <c r="Q244" s="100"/>
      <c r="R244" s="47"/>
      <c r="U244" s="1">
        <v>200.0</v>
      </c>
      <c r="V244" s="114">
        <f t="shared" si="12"/>
        <v>2.68331</v>
      </c>
      <c r="AD244" s="40">
        <v>1975.0</v>
      </c>
      <c r="AE244" s="43"/>
      <c r="AF244" s="42"/>
      <c r="AG244" s="43"/>
      <c r="AH244" s="43"/>
      <c r="AI244" s="44">
        <v>0.5</v>
      </c>
      <c r="AJ244" s="47"/>
    </row>
    <row r="245" ht="12.75" customHeight="1">
      <c r="L245" s="40">
        <v>1979.0</v>
      </c>
      <c r="M245" s="42">
        <v>89.7434387284484</v>
      </c>
      <c r="N245" s="100"/>
      <c r="O245" s="43"/>
      <c r="P245" s="43">
        <v>5.700000000000017</v>
      </c>
      <c r="Q245" s="100"/>
      <c r="R245" s="47"/>
      <c r="AD245" s="40">
        <v>1976.0</v>
      </c>
      <c r="AE245" s="100"/>
      <c r="AF245" s="42"/>
      <c r="AG245" s="43"/>
      <c r="AH245" s="43"/>
      <c r="AI245" s="44">
        <v>3.3000000000000114</v>
      </c>
      <c r="AJ245" s="47"/>
    </row>
    <row r="246" ht="12.75" customHeight="1">
      <c r="L246" s="40">
        <v>1980.0</v>
      </c>
      <c r="M246" s="43"/>
      <c r="N246" s="42">
        <v>63.1633316032842</v>
      </c>
      <c r="O246" s="43"/>
      <c r="P246" s="43"/>
      <c r="Q246" s="44">
        <v>2.0</v>
      </c>
      <c r="R246" s="47"/>
      <c r="AD246" s="40">
        <v>1977.0</v>
      </c>
      <c r="AE246" s="42">
        <v>66.62436868473368</v>
      </c>
      <c r="AF246" s="100"/>
      <c r="AG246" s="43"/>
      <c r="AH246" s="43">
        <v>5.399999999999977</v>
      </c>
      <c r="AI246" s="100"/>
      <c r="AJ246" s="47"/>
    </row>
    <row r="247" ht="12.75" customHeight="1">
      <c r="L247" s="40">
        <v>1981.0</v>
      </c>
      <c r="M247" s="43"/>
      <c r="N247" s="42">
        <v>54.119412167908024</v>
      </c>
      <c r="O247" s="43"/>
      <c r="P247" s="43"/>
      <c r="Q247" s="44">
        <v>2.1999999999999886</v>
      </c>
      <c r="R247" s="47"/>
      <c r="AD247" s="40">
        <v>1978.0</v>
      </c>
      <c r="AE247" s="42">
        <v>27.19010110227057</v>
      </c>
      <c r="AF247" s="100"/>
      <c r="AG247" s="43"/>
      <c r="AH247" s="43">
        <v>1.5</v>
      </c>
      <c r="AI247" s="100"/>
      <c r="AJ247" s="47"/>
    </row>
    <row r="248" ht="12.75" customHeight="1">
      <c r="L248" s="40">
        <v>1982.0</v>
      </c>
      <c r="M248" s="42">
        <v>109.68613461383141</v>
      </c>
      <c r="N248" s="100"/>
      <c r="O248" s="43"/>
      <c r="P248" s="43">
        <v>1.0999999999999943</v>
      </c>
      <c r="Q248" s="100"/>
      <c r="R248" s="47"/>
      <c r="AD248" s="40">
        <v>1979.0</v>
      </c>
      <c r="AE248" s="42">
        <v>38.435982857385724</v>
      </c>
      <c r="AF248" s="100"/>
      <c r="AG248" s="43"/>
      <c r="AH248" s="43">
        <v>5.700000000000017</v>
      </c>
      <c r="AI248" s="100"/>
      <c r="AJ248" s="47"/>
    </row>
    <row r="249" ht="12.75" customHeight="1">
      <c r="L249" s="40">
        <v>1983.0</v>
      </c>
      <c r="M249" s="43"/>
      <c r="N249" s="100"/>
      <c r="O249" s="42">
        <v>38.72060867918479</v>
      </c>
      <c r="P249" s="43"/>
      <c r="Q249" s="100"/>
      <c r="R249" s="54">
        <v>0.799999999999983</v>
      </c>
      <c r="AD249" s="40">
        <v>1980.0</v>
      </c>
      <c r="AE249" s="43"/>
      <c r="AF249" s="42">
        <v>82.53521360598218</v>
      </c>
      <c r="AG249" s="43"/>
      <c r="AH249" s="43"/>
      <c r="AI249" s="44">
        <v>2.0</v>
      </c>
      <c r="AJ249" s="47"/>
    </row>
    <row r="250" ht="12.75" customHeight="1">
      <c r="L250" s="40">
        <v>1984.0</v>
      </c>
      <c r="M250" s="42">
        <v>57.56847134687459</v>
      </c>
      <c r="N250" s="100"/>
      <c r="O250" s="43"/>
      <c r="P250" s="43">
        <v>2.3000000000000114</v>
      </c>
      <c r="Q250" s="100"/>
      <c r="R250" s="47"/>
      <c r="AD250" s="40">
        <v>1981.0</v>
      </c>
      <c r="AE250" s="43"/>
      <c r="AF250" s="42">
        <v>10.90290685085542</v>
      </c>
      <c r="AG250" s="43"/>
      <c r="AH250" s="43"/>
      <c r="AI250" s="44">
        <v>2.1999999999999886</v>
      </c>
      <c r="AJ250" s="47"/>
    </row>
    <row r="251" ht="12.75" customHeight="1">
      <c r="L251" s="40">
        <v>1985.0</v>
      </c>
      <c r="M251" s="43"/>
      <c r="N251" s="100"/>
      <c r="O251" s="42">
        <v>116.95416897505248</v>
      </c>
      <c r="P251" s="43"/>
      <c r="Q251" s="100"/>
      <c r="R251" s="54">
        <v>1.799999999999983</v>
      </c>
      <c r="AD251" s="40">
        <v>1982.0</v>
      </c>
      <c r="AE251" s="42">
        <v>141.07502594024837</v>
      </c>
      <c r="AF251" s="100"/>
      <c r="AG251" s="43"/>
      <c r="AH251" s="43">
        <v>1.0999999999999943</v>
      </c>
      <c r="AI251" s="100"/>
      <c r="AJ251" s="47"/>
    </row>
    <row r="252" ht="12.75" customHeight="1">
      <c r="L252" s="40">
        <v>1986.0</v>
      </c>
      <c r="M252" s="42">
        <v>49.94999573448003</v>
      </c>
      <c r="N252" s="100"/>
      <c r="O252" s="100"/>
      <c r="P252" s="44">
        <v>2.0</v>
      </c>
      <c r="Q252" s="100"/>
      <c r="R252" s="101"/>
      <c r="AD252" s="40">
        <v>1983.0</v>
      </c>
      <c r="AE252" s="43"/>
      <c r="AF252" s="100"/>
      <c r="AG252" s="42">
        <v>59.56342319529152</v>
      </c>
      <c r="AH252" s="43"/>
      <c r="AI252" s="100"/>
      <c r="AJ252" s="54">
        <v>0.799999999999983</v>
      </c>
    </row>
    <row r="253" ht="12.75" customHeight="1">
      <c r="L253" s="40">
        <v>1987.0</v>
      </c>
      <c r="M253" s="42">
        <v>55.843051617392</v>
      </c>
      <c r="O253" s="43"/>
      <c r="P253" s="44">
        <v>1.3999999999999773</v>
      </c>
      <c r="R253" s="47"/>
      <c r="AD253" s="40">
        <v>1984.0</v>
      </c>
      <c r="AE253" s="42">
        <v>22.251880637464264</v>
      </c>
      <c r="AF253" s="100"/>
      <c r="AG253" s="43"/>
      <c r="AH253" s="43">
        <v>2.3000000000000114</v>
      </c>
      <c r="AI253" s="100"/>
      <c r="AJ253" s="47"/>
    </row>
    <row r="254" ht="12.75" customHeight="1">
      <c r="L254" s="40">
        <v>1988.0</v>
      </c>
      <c r="M254" s="42">
        <v>41.65687636615885</v>
      </c>
      <c r="O254" s="44"/>
      <c r="P254" s="44">
        <v>1.799999999999983</v>
      </c>
      <c r="R254" s="54"/>
      <c r="AD254" s="40">
        <v>1985.0</v>
      </c>
      <c r="AE254" s="43"/>
      <c r="AF254" s="100"/>
      <c r="AG254" s="42">
        <v>89.25476550723049</v>
      </c>
      <c r="AH254" s="43"/>
      <c r="AI254" s="100"/>
      <c r="AJ254" s="54">
        <v>1.799999999999983</v>
      </c>
    </row>
    <row r="255" ht="12.75" customHeight="1">
      <c r="L255" s="40">
        <v>1989.0</v>
      </c>
      <c r="M255" s="100"/>
      <c r="N255" s="42">
        <v>67.51267074402229</v>
      </c>
      <c r="O255" s="44"/>
      <c r="P255" s="44"/>
      <c r="Q255" s="44"/>
      <c r="R255" s="54"/>
      <c r="AD255" s="40">
        <v>1986.0</v>
      </c>
      <c r="AE255" s="42">
        <v>26.570971663504746</v>
      </c>
      <c r="AF255" s="100"/>
      <c r="AG255" s="100"/>
      <c r="AH255" s="44">
        <v>2.0</v>
      </c>
      <c r="AI255" s="100"/>
      <c r="AJ255" s="101"/>
    </row>
    <row r="256" ht="12.75" customHeight="1">
      <c r="L256" s="40">
        <v>1990.0</v>
      </c>
      <c r="M256" s="43"/>
      <c r="N256" s="42">
        <v>61.32540712523774</v>
      </c>
      <c r="O256" s="43"/>
      <c r="P256" s="43"/>
      <c r="Q256" s="44">
        <v>0.4000000000000057</v>
      </c>
      <c r="R256" s="47"/>
      <c r="AD256" s="40">
        <v>1987.0</v>
      </c>
      <c r="AE256" s="42">
        <v>62.75995544714558</v>
      </c>
      <c r="AF256" s="100"/>
      <c r="AG256" s="43"/>
      <c r="AH256" s="44">
        <v>1.3999999999999773</v>
      </c>
      <c r="AI256" s="100"/>
      <c r="AJ256" s="47"/>
    </row>
    <row r="257" ht="12.75" customHeight="1">
      <c r="L257" s="40">
        <v>1991.0</v>
      </c>
      <c r="M257" s="100"/>
      <c r="N257" s="100"/>
      <c r="O257" s="42">
        <v>73.48175223458145</v>
      </c>
      <c r="P257" s="43"/>
      <c r="Q257" s="100"/>
      <c r="R257" s="54">
        <v>1.4000000000000057</v>
      </c>
      <c r="AD257" s="40">
        <v>1988.0</v>
      </c>
      <c r="AE257" s="42">
        <v>15.761722526403974</v>
      </c>
      <c r="AF257" s="100"/>
      <c r="AG257" s="44"/>
      <c r="AH257" s="44">
        <v>1.799999999999983</v>
      </c>
      <c r="AI257" s="100"/>
      <c r="AJ257" s="54"/>
    </row>
    <row r="258" ht="12.75" customHeight="1">
      <c r="L258" s="40">
        <v>1992.0</v>
      </c>
      <c r="M258" s="43"/>
      <c r="N258" s="100"/>
      <c r="O258" s="42">
        <v>92.31355146407608</v>
      </c>
      <c r="P258" s="43"/>
      <c r="Q258" s="100"/>
      <c r="R258" s="54">
        <v>0.5999999999999943</v>
      </c>
      <c r="AD258" s="40">
        <v>1989.0</v>
      </c>
      <c r="AE258" s="100"/>
      <c r="AF258" s="42">
        <v>82.89592827753961</v>
      </c>
      <c r="AG258" s="44"/>
      <c r="AH258" s="44"/>
      <c r="AI258" s="44"/>
      <c r="AJ258" s="54"/>
    </row>
    <row r="259" ht="12.75" customHeight="1">
      <c r="L259" s="40">
        <v>1993.0</v>
      </c>
      <c r="M259" s="43"/>
      <c r="N259" s="100"/>
      <c r="O259" s="42">
        <v>49.92933010202556</v>
      </c>
      <c r="P259" s="43"/>
      <c r="Q259" s="100"/>
      <c r="R259" s="54"/>
      <c r="AD259" s="40">
        <v>1990.0</v>
      </c>
      <c r="AE259" s="43"/>
      <c r="AF259" s="42">
        <v>36.0769076874203</v>
      </c>
      <c r="AG259" s="43"/>
      <c r="AH259" s="43"/>
      <c r="AI259" s="44">
        <v>0.4000000000000057</v>
      </c>
      <c r="AJ259" s="47"/>
    </row>
    <row r="260" ht="12.75" customHeight="1">
      <c r="L260" s="40">
        <v>1994.0</v>
      </c>
      <c r="M260" s="100"/>
      <c r="N260" s="100"/>
      <c r="O260" s="42">
        <v>129.4921162074021</v>
      </c>
      <c r="P260" s="43"/>
      <c r="Q260" s="100"/>
      <c r="R260" s="54">
        <v>3.700000000000017</v>
      </c>
      <c r="AD260" s="40">
        <v>1991.0</v>
      </c>
      <c r="AE260" s="100"/>
      <c r="AF260" s="100"/>
      <c r="AG260" s="42">
        <v>82.85929101361829</v>
      </c>
      <c r="AH260" s="43"/>
      <c r="AI260" s="100"/>
      <c r="AJ260" s="54">
        <v>1.4000000000000057</v>
      </c>
    </row>
    <row r="261" ht="12.75" customHeight="1">
      <c r="L261" s="40">
        <v>1995.0</v>
      </c>
      <c r="M261" s="100"/>
      <c r="N261" s="100"/>
      <c r="O261" s="42">
        <v>58.02695748436706</v>
      </c>
      <c r="P261" s="43"/>
      <c r="Q261" s="100"/>
      <c r="R261" s="54">
        <v>1.0</v>
      </c>
      <c r="AD261" s="40">
        <v>1992.0</v>
      </c>
      <c r="AE261" s="43"/>
      <c r="AF261" s="100"/>
      <c r="AG261" s="42">
        <v>9.438083116416838</v>
      </c>
      <c r="AH261" s="43"/>
      <c r="AI261" s="100"/>
      <c r="AJ261" s="54">
        <v>0.5999999999999943</v>
      </c>
    </row>
    <row r="262" ht="12.75" customHeight="1">
      <c r="L262" s="40">
        <v>1996.0</v>
      </c>
      <c r="M262" s="42">
        <v>107.26682224815247</v>
      </c>
      <c r="N262" s="100"/>
      <c r="O262" s="43"/>
      <c r="P262" s="44">
        <v>3.6999999999999886</v>
      </c>
      <c r="Q262" s="100"/>
      <c r="R262" s="47"/>
      <c r="AD262" s="40">
        <v>1993.0</v>
      </c>
      <c r="AE262" s="43"/>
      <c r="AF262" s="100"/>
      <c r="AG262" s="42">
        <v>19.715405559046165</v>
      </c>
      <c r="AH262" s="43"/>
      <c r="AI262" s="100"/>
      <c r="AJ262" s="54"/>
    </row>
    <row r="263" ht="12.75" customHeight="1">
      <c r="L263" s="40">
        <v>1997.0</v>
      </c>
      <c r="M263" s="42">
        <v>117.0147204021183</v>
      </c>
      <c r="N263" s="100"/>
      <c r="O263" s="43"/>
      <c r="P263" s="44"/>
      <c r="Q263" s="44"/>
      <c r="R263" s="47"/>
      <c r="AD263" s="40">
        <v>1994.0</v>
      </c>
      <c r="AE263" s="100"/>
      <c r="AF263" s="100"/>
      <c r="AG263" s="42">
        <v>111.67450557998983</v>
      </c>
      <c r="AH263" s="43"/>
      <c r="AI263" s="100"/>
      <c r="AJ263" s="54">
        <v>3.700000000000017</v>
      </c>
    </row>
    <row r="264" ht="12.75" customHeight="1">
      <c r="L264" s="40">
        <v>1998.0</v>
      </c>
      <c r="M264" s="43"/>
      <c r="N264" s="100"/>
      <c r="O264" s="42">
        <v>35.866708553989774</v>
      </c>
      <c r="P264" s="43"/>
      <c r="Q264" s="100"/>
      <c r="R264" s="54">
        <v>0.0</v>
      </c>
      <c r="AD264" s="40">
        <v>1995.0</v>
      </c>
      <c r="AE264" s="100"/>
      <c r="AF264" s="100"/>
      <c r="AG264" s="42">
        <v>32.632737934954974</v>
      </c>
      <c r="AH264" s="43"/>
      <c r="AI264" s="100"/>
      <c r="AJ264" s="54">
        <v>1.0</v>
      </c>
    </row>
    <row r="265" ht="12.75" customHeight="1">
      <c r="L265" s="40">
        <v>1999.0</v>
      </c>
      <c r="M265" s="100"/>
      <c r="N265" s="100"/>
      <c r="O265" s="42">
        <v>107.98100110702212</v>
      </c>
      <c r="P265" s="43"/>
      <c r="Q265" s="100"/>
      <c r="R265" s="47">
        <v>0.09999999999999432</v>
      </c>
      <c r="AD265" s="40">
        <v>1996.0</v>
      </c>
      <c r="AE265" s="42">
        <v>80.80579241839452</v>
      </c>
      <c r="AF265" s="100"/>
      <c r="AG265" s="43"/>
      <c r="AH265" s="44">
        <v>3.6999999999999886</v>
      </c>
      <c r="AI265" s="100"/>
      <c r="AJ265" s="47"/>
    </row>
    <row r="266" ht="12.75" customHeight="1">
      <c r="L266" s="40">
        <v>2000.0</v>
      </c>
      <c r="M266" s="100"/>
      <c r="N266" s="100"/>
      <c r="O266" s="42">
        <v>33.9463543069144</v>
      </c>
      <c r="P266" s="100"/>
      <c r="Q266" s="100"/>
      <c r="R266" s="47">
        <v>0.19999999999998863</v>
      </c>
      <c r="AD266" s="40">
        <v>1997.0</v>
      </c>
      <c r="AE266" s="42">
        <v>128.02719684049907</v>
      </c>
      <c r="AF266" s="100"/>
      <c r="AG266" s="43"/>
      <c r="AH266" s="44"/>
      <c r="AI266" s="44"/>
      <c r="AJ266" s="47"/>
    </row>
    <row r="267" ht="13.5" customHeight="1">
      <c r="L267" s="74">
        <v>2001.0</v>
      </c>
      <c r="M267" s="102"/>
      <c r="N267" s="102"/>
      <c r="O267" s="126">
        <v>25.425545283188224</v>
      </c>
      <c r="P267" s="102"/>
      <c r="Q267" s="75"/>
      <c r="R267" s="81"/>
      <c r="AD267" s="40">
        <v>1998.0</v>
      </c>
      <c r="AE267" s="43"/>
      <c r="AF267" s="100"/>
      <c r="AG267" s="42">
        <v>9.7024803279179</v>
      </c>
      <c r="AH267" s="43"/>
      <c r="AI267" s="100"/>
      <c r="AJ267" s="54">
        <v>0.0</v>
      </c>
    </row>
    <row r="268" ht="13.5" customHeight="1">
      <c r="AD268" s="40">
        <v>1999.0</v>
      </c>
      <c r="AE268" s="100"/>
      <c r="AF268" s="100"/>
      <c r="AG268" s="42">
        <v>85.87379947940043</v>
      </c>
      <c r="AH268" s="43"/>
      <c r="AI268" s="100"/>
      <c r="AJ268" s="47">
        <v>0.09999999999999432</v>
      </c>
    </row>
    <row r="269" ht="12.75" customHeight="1">
      <c r="AD269" s="40">
        <v>2000.0</v>
      </c>
      <c r="AE269" s="100"/>
      <c r="AF269" s="100"/>
      <c r="AG269" s="42">
        <v>15.785447147174102</v>
      </c>
      <c r="AH269" s="100"/>
      <c r="AI269" s="100"/>
      <c r="AJ269" s="47">
        <v>0.19999999999998863</v>
      </c>
    </row>
    <row r="270" ht="13.5" customHeight="1">
      <c r="AD270" s="74">
        <v>2001.0</v>
      </c>
      <c r="AE270" s="102"/>
      <c r="AF270" s="127"/>
      <c r="AG270" s="126">
        <v>4.264099572150914</v>
      </c>
      <c r="AH270" s="102"/>
      <c r="AI270" s="75"/>
      <c r="AJ270" s="81"/>
    </row>
    <row r="271" ht="13.5" customHeight="1"/>
    <row r="272" ht="12.75" customHeight="1"/>
    <row r="273" ht="12.75" customHeight="1"/>
    <row r="274" ht="13.5" customHeight="1"/>
    <row r="275" ht="15.0" customHeight="1">
      <c r="L275" s="85" t="s">
        <v>8</v>
      </c>
      <c r="M275" s="86" t="s">
        <v>210</v>
      </c>
      <c r="N275" s="87"/>
      <c r="O275" s="88"/>
      <c r="P275" s="86" t="s">
        <v>230</v>
      </c>
      <c r="Q275" s="87"/>
      <c r="R275" s="89"/>
      <c r="AD275" s="85" t="s">
        <v>8</v>
      </c>
      <c r="AE275" s="86" t="s">
        <v>212</v>
      </c>
      <c r="AF275" s="87"/>
      <c r="AG275" s="88"/>
      <c r="AH275" s="86" t="s">
        <v>231</v>
      </c>
      <c r="AI275" s="87"/>
      <c r="AJ275" s="89"/>
    </row>
    <row r="276" ht="12.75" customHeight="1">
      <c r="L276" s="91"/>
      <c r="M276" s="92" t="s">
        <v>175</v>
      </c>
      <c r="N276" s="93" t="s">
        <v>176</v>
      </c>
      <c r="O276" s="94" t="s">
        <v>177</v>
      </c>
      <c r="P276" s="94" t="s">
        <v>175</v>
      </c>
      <c r="Q276" s="93" t="s">
        <v>176</v>
      </c>
      <c r="R276" s="95" t="s">
        <v>177</v>
      </c>
      <c r="AD276" s="91"/>
      <c r="AE276" s="92" t="s">
        <v>175</v>
      </c>
      <c r="AF276" s="93" t="s">
        <v>176</v>
      </c>
      <c r="AG276" s="94" t="s">
        <v>177</v>
      </c>
      <c r="AH276" s="94" t="s">
        <v>175</v>
      </c>
      <c r="AI276" s="93" t="s">
        <v>176</v>
      </c>
      <c r="AJ276" s="95" t="s">
        <v>177</v>
      </c>
    </row>
    <row r="277" ht="12.75" customHeight="1">
      <c r="L277" s="96">
        <v>1972.0</v>
      </c>
      <c r="M277" s="97"/>
      <c r="N277" s="98"/>
      <c r="O277" s="97"/>
      <c r="P277" s="97"/>
      <c r="Q277" s="53"/>
      <c r="R277" s="39"/>
      <c r="AD277" s="96">
        <v>1972.0</v>
      </c>
      <c r="AE277" s="97"/>
      <c r="AF277" s="43"/>
      <c r="AG277" s="97"/>
      <c r="AH277" s="97"/>
      <c r="AI277" s="53"/>
      <c r="AJ277" s="39"/>
    </row>
    <row r="278" ht="12.75" customHeight="1">
      <c r="L278" s="40">
        <v>1973.0</v>
      </c>
      <c r="M278" s="44"/>
      <c r="N278" s="44"/>
      <c r="O278" s="44"/>
      <c r="P278" s="44"/>
      <c r="Q278" s="44"/>
      <c r="R278" s="54"/>
      <c r="U278" s="14" t="s">
        <v>232</v>
      </c>
      <c r="AD278" s="40">
        <v>1973.0</v>
      </c>
      <c r="AE278" s="44"/>
      <c r="AF278" s="43"/>
      <c r="AG278" s="44"/>
      <c r="AH278" s="44"/>
      <c r="AI278" s="44"/>
      <c r="AJ278" s="54"/>
    </row>
    <row r="279" ht="14.25" customHeight="1">
      <c r="I279" s="14" t="s">
        <v>233</v>
      </c>
      <c r="L279" s="40">
        <v>1974.0</v>
      </c>
      <c r="M279" s="100"/>
      <c r="N279" s="100"/>
      <c r="O279" s="42">
        <v>128.5723102055471</v>
      </c>
      <c r="P279" s="43"/>
      <c r="Q279" s="100"/>
      <c r="R279" s="54">
        <v>7.199999999999989</v>
      </c>
      <c r="U279" s="14" t="s">
        <v>234</v>
      </c>
      <c r="AD279" s="40">
        <v>1974.0</v>
      </c>
      <c r="AE279" s="100"/>
      <c r="AF279" s="100"/>
      <c r="AG279" s="42">
        <v>162.01541639247608</v>
      </c>
      <c r="AH279" s="43"/>
      <c r="AI279" s="100"/>
      <c r="AJ279" s="54">
        <v>7.199999999999989</v>
      </c>
    </row>
    <row r="280" ht="14.25" customHeight="1">
      <c r="I280" s="14" t="s">
        <v>235</v>
      </c>
      <c r="L280" s="40">
        <v>1975.0</v>
      </c>
      <c r="M280" s="43"/>
      <c r="N280" s="42">
        <v>66.33447619902464</v>
      </c>
      <c r="O280" s="43"/>
      <c r="P280" s="43"/>
      <c r="Q280" s="44"/>
      <c r="R280" s="47"/>
      <c r="AD280" s="40">
        <v>1975.0</v>
      </c>
      <c r="AE280" s="43"/>
      <c r="AF280" s="42"/>
      <c r="AG280" s="43"/>
      <c r="AH280" s="43"/>
      <c r="AI280" s="44"/>
      <c r="AJ280" s="47"/>
    </row>
    <row r="281" ht="12.75" customHeight="1">
      <c r="L281" s="40">
        <v>1976.0</v>
      </c>
      <c r="M281" s="100"/>
      <c r="N281" s="42">
        <v>75.59727837579848</v>
      </c>
      <c r="O281" s="43"/>
      <c r="P281" s="43"/>
      <c r="Q281" s="44"/>
      <c r="R281" s="47"/>
      <c r="U281" s="14" t="s">
        <v>181</v>
      </c>
      <c r="V281" s="14" t="s">
        <v>182</v>
      </c>
      <c r="AD281" s="40">
        <v>1976.0</v>
      </c>
      <c r="AE281" s="100"/>
      <c r="AF281" s="42"/>
      <c r="AG281" s="43"/>
      <c r="AH281" s="43"/>
      <c r="AI281" s="44"/>
      <c r="AJ281" s="47"/>
    </row>
    <row r="282" ht="12.75" customHeight="1">
      <c r="I282" s="14" t="s">
        <v>181</v>
      </c>
      <c r="J282" s="14" t="s">
        <v>182</v>
      </c>
      <c r="L282" s="40">
        <v>1977.0</v>
      </c>
      <c r="M282" s="42">
        <v>69.2503549065924</v>
      </c>
      <c r="N282" s="100"/>
      <c r="O282" s="43"/>
      <c r="P282" s="44">
        <v>8.799999999999983</v>
      </c>
      <c r="Q282" s="100"/>
      <c r="R282" s="47"/>
      <c r="U282" s="1">
        <v>0.0</v>
      </c>
      <c r="V282" s="114">
        <f t="shared" ref="V282:V283" si="13">0.0116*U282+4.0542</f>
        <v>4.0542</v>
      </c>
      <c r="AD282" s="40">
        <v>1977.0</v>
      </c>
      <c r="AE282" s="42">
        <v>66.62436868473368</v>
      </c>
      <c r="AF282" s="100"/>
      <c r="AG282" s="43"/>
      <c r="AH282" s="44">
        <v>8.799999999999983</v>
      </c>
      <c r="AI282" s="100"/>
      <c r="AJ282" s="47"/>
    </row>
    <row r="283" ht="12.75" customHeight="1">
      <c r="I283" s="1">
        <v>0.0</v>
      </c>
      <c r="J283" s="114">
        <f t="shared" ref="J283:J284" si="14">0.0116*I283+3.8445</f>
        <v>3.8445</v>
      </c>
      <c r="L283" s="40">
        <v>1978.0</v>
      </c>
      <c r="M283" s="42">
        <v>76.56609797773841</v>
      </c>
      <c r="N283" s="100"/>
      <c r="O283" s="43"/>
      <c r="P283" s="44">
        <v>2.9000000000000057</v>
      </c>
      <c r="Q283" s="100"/>
      <c r="R283" s="47"/>
      <c r="U283" s="1">
        <v>200.0</v>
      </c>
      <c r="V283" s="114">
        <f t="shared" si="13"/>
        <v>6.3742</v>
      </c>
      <c r="AD283" s="40">
        <v>1978.0</v>
      </c>
      <c r="AE283" s="42">
        <v>27.19010110227057</v>
      </c>
      <c r="AF283" s="100"/>
      <c r="AG283" s="43"/>
      <c r="AH283" s="44">
        <v>2.9000000000000057</v>
      </c>
      <c r="AI283" s="100"/>
      <c r="AJ283" s="47"/>
    </row>
    <row r="284" ht="12.75" customHeight="1">
      <c r="I284" s="1">
        <v>150.0</v>
      </c>
      <c r="J284" s="114">
        <f t="shared" si="14"/>
        <v>5.5845</v>
      </c>
      <c r="L284" s="40">
        <v>1979.0</v>
      </c>
      <c r="M284" s="42">
        <v>89.7434387284484</v>
      </c>
      <c r="N284" s="100"/>
      <c r="O284" s="43"/>
      <c r="P284" s="44">
        <v>7.700000000000017</v>
      </c>
      <c r="Q284" s="100"/>
      <c r="R284" s="47"/>
      <c r="AD284" s="40">
        <v>1979.0</v>
      </c>
      <c r="AE284" s="42">
        <v>38.435982857385724</v>
      </c>
      <c r="AF284" s="100"/>
      <c r="AG284" s="43"/>
      <c r="AH284" s="44">
        <v>7.700000000000017</v>
      </c>
      <c r="AI284" s="100"/>
      <c r="AJ284" s="47"/>
    </row>
    <row r="285" ht="12.75" customHeight="1">
      <c r="L285" s="40">
        <v>1980.0</v>
      </c>
      <c r="M285" s="43"/>
      <c r="N285" s="42">
        <v>63.1633316032842</v>
      </c>
      <c r="O285" s="43"/>
      <c r="P285" s="43"/>
      <c r="Q285" s="44"/>
      <c r="R285" s="47"/>
      <c r="AD285" s="40">
        <v>1980.0</v>
      </c>
      <c r="AE285" s="43"/>
      <c r="AF285" s="42">
        <v>82.53521360598218</v>
      </c>
      <c r="AG285" s="43"/>
      <c r="AH285" s="43"/>
      <c r="AI285" s="44"/>
      <c r="AJ285" s="47"/>
    </row>
    <row r="286" ht="12.75" customHeight="1">
      <c r="L286" s="40">
        <v>1981.0</v>
      </c>
      <c r="M286" s="43"/>
      <c r="N286" s="42">
        <v>54.119412167908024</v>
      </c>
      <c r="O286" s="43"/>
      <c r="P286" s="43"/>
      <c r="Q286" s="44">
        <v>5.5</v>
      </c>
      <c r="R286" s="47"/>
      <c r="AD286" s="40">
        <v>1981.0</v>
      </c>
      <c r="AE286" s="43"/>
      <c r="AF286" s="42">
        <v>10.90290685085542</v>
      </c>
      <c r="AG286" s="43"/>
      <c r="AH286" s="43"/>
      <c r="AI286" s="44">
        <v>5.5</v>
      </c>
      <c r="AJ286" s="47"/>
    </row>
    <row r="287" ht="12.75" customHeight="1">
      <c r="L287" s="40">
        <v>1982.0</v>
      </c>
      <c r="M287" s="42">
        <v>109.68613461383141</v>
      </c>
      <c r="N287" s="100"/>
      <c r="O287" s="43"/>
      <c r="P287" s="44">
        <v>4.399999999999977</v>
      </c>
      <c r="Q287" s="100"/>
      <c r="R287" s="47"/>
      <c r="AD287" s="40">
        <v>1982.0</v>
      </c>
      <c r="AE287" s="42">
        <v>141.07502594024837</v>
      </c>
      <c r="AF287" s="100"/>
      <c r="AG287" s="43"/>
      <c r="AH287" s="44">
        <v>4.399999999999977</v>
      </c>
      <c r="AI287" s="100"/>
      <c r="AJ287" s="47"/>
    </row>
    <row r="288" ht="12.75" customHeight="1">
      <c r="L288" s="40">
        <v>1983.0</v>
      </c>
      <c r="M288" s="43"/>
      <c r="N288" s="100"/>
      <c r="O288" s="42">
        <v>38.72060867918479</v>
      </c>
      <c r="P288" s="43"/>
      <c r="Q288" s="100"/>
      <c r="R288" s="54">
        <v>3.5</v>
      </c>
      <c r="AD288" s="40">
        <v>1983.0</v>
      </c>
      <c r="AE288" s="43"/>
      <c r="AF288" s="100"/>
      <c r="AG288" s="42">
        <v>59.56342319529152</v>
      </c>
      <c r="AH288" s="43"/>
      <c r="AI288" s="100"/>
      <c r="AJ288" s="54">
        <v>3.5</v>
      </c>
    </row>
    <row r="289" ht="12.75" customHeight="1">
      <c r="L289" s="40">
        <v>1984.0</v>
      </c>
      <c r="M289" s="42">
        <v>57.56847134687459</v>
      </c>
      <c r="N289" s="100"/>
      <c r="O289" s="43"/>
      <c r="P289" s="44">
        <v>4.900000000000006</v>
      </c>
      <c r="Q289" s="100"/>
      <c r="R289" s="47"/>
      <c r="AD289" s="40">
        <v>1984.0</v>
      </c>
      <c r="AE289" s="42">
        <v>22.251880637464264</v>
      </c>
      <c r="AF289" s="100"/>
      <c r="AG289" s="43"/>
      <c r="AH289" s="44">
        <v>4.900000000000006</v>
      </c>
      <c r="AI289" s="100"/>
      <c r="AJ289" s="47"/>
    </row>
    <row r="290" ht="12.75" customHeight="1">
      <c r="L290" s="40">
        <v>1985.0</v>
      </c>
      <c r="M290" s="43"/>
      <c r="N290" s="100"/>
      <c r="O290" s="42">
        <v>116.95416897505248</v>
      </c>
      <c r="P290" s="43"/>
      <c r="Q290" s="100"/>
      <c r="R290" s="54">
        <v>4.099999999999994</v>
      </c>
      <c r="AD290" s="40">
        <v>1985.0</v>
      </c>
      <c r="AE290" s="43"/>
      <c r="AF290" s="100"/>
      <c r="AG290" s="42">
        <v>89.25476550723049</v>
      </c>
      <c r="AH290" s="43"/>
      <c r="AI290" s="100"/>
      <c r="AJ290" s="54">
        <v>4.099999999999994</v>
      </c>
    </row>
    <row r="291" ht="12.75" customHeight="1">
      <c r="L291" s="40">
        <v>1986.0</v>
      </c>
      <c r="M291" s="42">
        <v>49.94999573448003</v>
      </c>
      <c r="N291" s="100"/>
      <c r="O291" s="100"/>
      <c r="P291" s="44">
        <v>5.099999999999994</v>
      </c>
      <c r="Q291" s="100"/>
      <c r="R291" s="101"/>
      <c r="AD291" s="40">
        <v>1986.0</v>
      </c>
      <c r="AE291" s="42">
        <v>26.570971663504746</v>
      </c>
      <c r="AF291" s="100"/>
      <c r="AG291" s="100"/>
      <c r="AH291" s="44">
        <v>5.099999999999994</v>
      </c>
      <c r="AI291" s="100"/>
      <c r="AJ291" s="101"/>
    </row>
    <row r="292" ht="12.75" customHeight="1">
      <c r="L292" s="40">
        <v>1987.0</v>
      </c>
      <c r="M292" s="42">
        <v>55.843051617392</v>
      </c>
      <c r="O292" s="43"/>
      <c r="P292" s="44">
        <v>5.799999999999983</v>
      </c>
      <c r="Q292" s="100"/>
      <c r="R292" s="47"/>
      <c r="AD292" s="40">
        <v>1987.0</v>
      </c>
      <c r="AE292" s="42">
        <v>62.75995544714558</v>
      </c>
      <c r="AF292" s="100"/>
      <c r="AG292" s="43"/>
      <c r="AH292" s="44">
        <v>5.799999999999983</v>
      </c>
      <c r="AI292" s="100"/>
      <c r="AJ292" s="47"/>
    </row>
    <row r="293" ht="12.75" customHeight="1">
      <c r="L293" s="40">
        <v>1988.0</v>
      </c>
      <c r="M293" s="42">
        <v>41.65687636615885</v>
      </c>
      <c r="O293" s="44"/>
      <c r="P293" s="44">
        <v>5.699999999999989</v>
      </c>
      <c r="Q293" s="100"/>
      <c r="R293" s="54"/>
      <c r="AD293" s="40">
        <v>1988.0</v>
      </c>
      <c r="AE293" s="42">
        <v>15.761722526403974</v>
      </c>
      <c r="AF293" s="100"/>
      <c r="AG293" s="44"/>
      <c r="AH293" s="44">
        <v>5.699999999999989</v>
      </c>
      <c r="AI293" s="100"/>
      <c r="AJ293" s="54"/>
    </row>
    <row r="294" ht="12.75" customHeight="1">
      <c r="L294" s="40">
        <v>1989.0</v>
      </c>
      <c r="M294" s="100"/>
      <c r="N294" s="42">
        <v>67.51267074402229</v>
      </c>
      <c r="O294" s="44"/>
      <c r="P294" s="44"/>
      <c r="Q294" s="44">
        <v>4.099999999999994</v>
      </c>
      <c r="R294" s="54"/>
      <c r="AD294" s="40">
        <v>1989.0</v>
      </c>
      <c r="AE294" s="100"/>
      <c r="AF294" s="42">
        <v>82.89592827753961</v>
      </c>
      <c r="AG294" s="44"/>
      <c r="AH294" s="44"/>
      <c r="AI294" s="44">
        <v>4.099999999999994</v>
      </c>
      <c r="AJ294" s="54"/>
    </row>
    <row r="295" ht="12.75" customHeight="1">
      <c r="L295" s="40">
        <v>1990.0</v>
      </c>
      <c r="M295" s="43"/>
      <c r="N295" s="42">
        <v>61.32540712523774</v>
      </c>
      <c r="O295" s="43"/>
      <c r="P295" s="43"/>
      <c r="Q295" s="44">
        <v>4.099999999999994</v>
      </c>
      <c r="R295" s="47"/>
      <c r="AD295" s="40">
        <v>1990.0</v>
      </c>
      <c r="AE295" s="43"/>
      <c r="AF295" s="42">
        <v>36.0769076874203</v>
      </c>
      <c r="AG295" s="43"/>
      <c r="AH295" s="43"/>
      <c r="AI295" s="44">
        <v>4.099999999999994</v>
      </c>
      <c r="AJ295" s="47"/>
    </row>
    <row r="296" ht="12.75" customHeight="1">
      <c r="L296" s="40">
        <v>1991.0</v>
      </c>
      <c r="M296" s="100"/>
      <c r="N296" s="100"/>
      <c r="O296" s="42">
        <v>73.48175223458145</v>
      </c>
      <c r="P296" s="43"/>
      <c r="Q296" s="44"/>
      <c r="R296" s="54"/>
      <c r="AD296" s="40">
        <v>1991.0</v>
      </c>
      <c r="AE296" s="100"/>
      <c r="AF296" s="100"/>
      <c r="AG296" s="42">
        <v>82.85929101361829</v>
      </c>
      <c r="AH296" s="43"/>
      <c r="AI296" s="44"/>
      <c r="AJ296" s="54"/>
    </row>
    <row r="297" ht="12.75" customHeight="1">
      <c r="L297" s="40">
        <v>1992.0</v>
      </c>
      <c r="M297" s="43"/>
      <c r="N297" s="100"/>
      <c r="O297" s="42">
        <v>92.31355146407608</v>
      </c>
      <c r="P297" s="43"/>
      <c r="Q297" s="44"/>
      <c r="R297" s="54">
        <v>2.5</v>
      </c>
      <c r="AD297" s="40">
        <v>1992.0</v>
      </c>
      <c r="AE297" s="43"/>
      <c r="AF297" s="100"/>
      <c r="AG297" s="42">
        <v>9.438083116416838</v>
      </c>
      <c r="AH297" s="43"/>
      <c r="AI297" s="44"/>
      <c r="AJ297" s="54">
        <v>2.5</v>
      </c>
    </row>
    <row r="298" ht="12.75" customHeight="1">
      <c r="L298" s="40">
        <v>1993.0</v>
      </c>
      <c r="M298" s="43"/>
      <c r="N298" s="100"/>
      <c r="O298" s="42">
        <v>49.92933010202556</v>
      </c>
      <c r="P298" s="43"/>
      <c r="Q298" s="44"/>
      <c r="R298" s="54"/>
      <c r="AD298" s="40">
        <v>1993.0</v>
      </c>
      <c r="AE298" s="43"/>
      <c r="AF298" s="100"/>
      <c r="AG298" s="42">
        <v>19.715405559046165</v>
      </c>
      <c r="AH298" s="43"/>
      <c r="AI298" s="44"/>
      <c r="AJ298" s="54"/>
    </row>
    <row r="299" ht="12.75" customHeight="1">
      <c r="L299" s="40">
        <v>1994.0</v>
      </c>
      <c r="M299" s="100"/>
      <c r="N299" s="100"/>
      <c r="O299" s="42">
        <v>129.4921162074021</v>
      </c>
      <c r="P299" s="43"/>
      <c r="Q299" s="44"/>
      <c r="R299" s="54">
        <v>4.9</v>
      </c>
      <c r="AD299" s="40">
        <v>1994.0</v>
      </c>
      <c r="AE299" s="100"/>
      <c r="AF299" s="100"/>
      <c r="AG299" s="42">
        <v>111.67450557998983</v>
      </c>
      <c r="AH299" s="43"/>
      <c r="AI299" s="44"/>
      <c r="AJ299" s="54">
        <v>4.9</v>
      </c>
    </row>
    <row r="300" ht="12.75" customHeight="1">
      <c r="L300" s="40">
        <v>1995.0</v>
      </c>
      <c r="M300" s="100"/>
      <c r="N300" s="100"/>
      <c r="O300" s="42">
        <v>58.02695748436706</v>
      </c>
      <c r="P300" s="43"/>
      <c r="Q300" s="44"/>
      <c r="R300" s="54"/>
      <c r="AD300" s="40">
        <v>1995.0</v>
      </c>
      <c r="AE300" s="100"/>
      <c r="AF300" s="100"/>
      <c r="AG300" s="42">
        <v>32.632737934954974</v>
      </c>
      <c r="AH300" s="43"/>
      <c r="AI300" s="44"/>
      <c r="AJ300" s="54"/>
    </row>
    <row r="301" ht="12.75" customHeight="1">
      <c r="L301" s="40">
        <v>1996.0</v>
      </c>
      <c r="M301" s="42">
        <v>107.26682224815247</v>
      </c>
      <c r="N301" s="100"/>
      <c r="O301" s="43"/>
      <c r="P301" s="44">
        <v>6.4</v>
      </c>
      <c r="Q301" s="44"/>
      <c r="R301" s="47"/>
      <c r="AD301" s="40">
        <v>1996.0</v>
      </c>
      <c r="AE301" s="42">
        <v>80.80579241839452</v>
      </c>
      <c r="AF301" s="100"/>
      <c r="AG301" s="43"/>
      <c r="AH301" s="44">
        <v>6.4</v>
      </c>
      <c r="AI301" s="44"/>
      <c r="AJ301" s="47"/>
    </row>
    <row r="302" ht="12.75" customHeight="1">
      <c r="L302" s="40">
        <v>1997.0</v>
      </c>
      <c r="M302" s="42">
        <v>117.0147204021183</v>
      </c>
      <c r="N302" s="100"/>
      <c r="O302" s="43"/>
      <c r="P302" s="44"/>
      <c r="Q302" s="44"/>
      <c r="R302" s="47"/>
      <c r="AD302" s="40">
        <v>1997.0</v>
      </c>
      <c r="AE302" s="42">
        <v>128.02719684049907</v>
      </c>
      <c r="AF302" s="100"/>
      <c r="AG302" s="43"/>
      <c r="AH302" s="44"/>
      <c r="AI302" s="44"/>
      <c r="AJ302" s="47"/>
    </row>
    <row r="303" ht="12.75" customHeight="1">
      <c r="L303" s="40">
        <v>1998.0</v>
      </c>
      <c r="M303" s="43"/>
      <c r="N303" s="100"/>
      <c r="O303" s="42">
        <v>35.866708553989774</v>
      </c>
      <c r="P303" s="43"/>
      <c r="Q303" s="44"/>
      <c r="R303" s="54"/>
      <c r="AD303" s="40">
        <v>1998.0</v>
      </c>
      <c r="AE303" s="43"/>
      <c r="AF303" s="100"/>
      <c r="AG303" s="42">
        <v>9.7024803279179</v>
      </c>
      <c r="AH303" s="43"/>
      <c r="AI303" s="44"/>
      <c r="AJ303" s="54"/>
    </row>
    <row r="304" ht="12.75" customHeight="1">
      <c r="L304" s="40">
        <v>1999.0</v>
      </c>
      <c r="M304" s="100"/>
      <c r="N304" s="100"/>
      <c r="O304" s="42">
        <v>107.98100110702212</v>
      </c>
      <c r="P304" s="100"/>
      <c r="Q304" s="100"/>
      <c r="R304" s="54">
        <v>2.0</v>
      </c>
      <c r="AD304" s="40">
        <v>1999.0</v>
      </c>
      <c r="AE304" s="100"/>
      <c r="AF304" s="100"/>
      <c r="AG304" s="42">
        <v>85.87379947940043</v>
      </c>
      <c r="AH304" s="100"/>
      <c r="AI304" s="100"/>
      <c r="AJ304" s="54">
        <v>2.0</v>
      </c>
    </row>
    <row r="305" ht="12.75" customHeight="1">
      <c r="L305" s="40">
        <v>2000.0</v>
      </c>
      <c r="M305" s="100"/>
      <c r="N305" s="100"/>
      <c r="O305" s="42">
        <v>33.9463543069144</v>
      </c>
      <c r="P305" s="100"/>
      <c r="Q305" s="100"/>
      <c r="R305" s="54">
        <v>2.1999999999999886</v>
      </c>
      <c r="AD305" s="40">
        <v>2000.0</v>
      </c>
      <c r="AE305" s="100"/>
      <c r="AF305" s="100"/>
      <c r="AG305" s="42">
        <v>15.785447147174102</v>
      </c>
      <c r="AH305" s="100"/>
      <c r="AI305" s="100"/>
      <c r="AJ305" s="54">
        <v>2.1999999999999886</v>
      </c>
    </row>
    <row r="306" ht="13.5" customHeight="1">
      <c r="L306" s="74">
        <v>2001.0</v>
      </c>
      <c r="M306" s="102"/>
      <c r="N306" s="102"/>
      <c r="O306" s="126">
        <v>25.425545283188224</v>
      </c>
      <c r="P306" s="102"/>
      <c r="Q306" s="102"/>
      <c r="R306" s="81">
        <v>2.619999999999976</v>
      </c>
      <c r="AD306" s="74">
        <v>2001.0</v>
      </c>
      <c r="AE306" s="102"/>
      <c r="AF306" s="127"/>
      <c r="AG306" s="126">
        <v>4.264099572150914</v>
      </c>
      <c r="AH306" s="102"/>
      <c r="AI306" s="102"/>
      <c r="AJ306" s="81">
        <v>2.619999999999976</v>
      </c>
    </row>
    <row r="307" ht="13.5" customHeight="1"/>
    <row r="308" ht="12.75" customHeight="1"/>
    <row r="309" ht="12.75" customHeight="1"/>
    <row r="310" ht="12.75" customHeight="1"/>
    <row r="311" ht="12.75" customHeight="1"/>
    <row r="312" ht="13.5" customHeight="1"/>
    <row r="313" ht="15.0" customHeight="1">
      <c r="L313" s="85" t="s">
        <v>8</v>
      </c>
      <c r="M313" s="86" t="s">
        <v>210</v>
      </c>
      <c r="N313" s="87"/>
      <c r="O313" s="88"/>
      <c r="P313" s="86" t="s">
        <v>236</v>
      </c>
      <c r="Q313" s="87"/>
      <c r="R313" s="89"/>
      <c r="AD313" s="85" t="s">
        <v>8</v>
      </c>
      <c r="AE313" s="86" t="s">
        <v>212</v>
      </c>
      <c r="AF313" s="87"/>
      <c r="AG313" s="88"/>
      <c r="AH313" s="86" t="s">
        <v>237</v>
      </c>
      <c r="AI313" s="87"/>
      <c r="AJ313" s="89"/>
    </row>
    <row r="314" ht="12.75" customHeight="1">
      <c r="L314" s="91"/>
      <c r="M314" s="92" t="s">
        <v>175</v>
      </c>
      <c r="N314" s="93" t="s">
        <v>176</v>
      </c>
      <c r="O314" s="94" t="s">
        <v>177</v>
      </c>
      <c r="P314" s="94" t="s">
        <v>175</v>
      </c>
      <c r="Q314" s="93" t="s">
        <v>176</v>
      </c>
      <c r="R314" s="95" t="s">
        <v>177</v>
      </c>
      <c r="AD314" s="91"/>
      <c r="AE314" s="92" t="s">
        <v>175</v>
      </c>
      <c r="AF314" s="93" t="s">
        <v>176</v>
      </c>
      <c r="AG314" s="94" t="s">
        <v>177</v>
      </c>
      <c r="AH314" s="94" t="s">
        <v>175</v>
      </c>
      <c r="AI314" s="93" t="s">
        <v>176</v>
      </c>
      <c r="AJ314" s="95" t="s">
        <v>177</v>
      </c>
    </row>
    <row r="315" ht="12.75" customHeight="1">
      <c r="L315" s="96">
        <v>1972.0</v>
      </c>
      <c r="M315" s="97"/>
      <c r="N315" s="98"/>
      <c r="O315" s="97"/>
      <c r="P315" s="97">
        <v>244.3</v>
      </c>
      <c r="Q315" s="128"/>
      <c r="R315" s="129"/>
      <c r="AD315" s="96">
        <v>1972.0</v>
      </c>
      <c r="AE315" s="97"/>
      <c r="AF315" s="43"/>
      <c r="AG315" s="97"/>
      <c r="AH315" s="97">
        <v>244.3</v>
      </c>
      <c r="AI315" s="128"/>
      <c r="AJ315" s="129"/>
    </row>
    <row r="316" ht="12.75" customHeight="1">
      <c r="L316" s="40">
        <v>1973.0</v>
      </c>
      <c r="M316" s="44"/>
      <c r="N316" s="44"/>
      <c r="O316" s="44"/>
      <c r="P316" s="100"/>
      <c r="Q316" s="43"/>
      <c r="R316" s="101"/>
      <c r="U316" s="14" t="s">
        <v>238</v>
      </c>
      <c r="AD316" s="40">
        <v>1973.0</v>
      </c>
      <c r="AE316" s="44"/>
      <c r="AF316" s="43"/>
      <c r="AG316" s="44"/>
      <c r="AH316" s="100"/>
      <c r="AI316" s="43"/>
      <c r="AJ316" s="101"/>
    </row>
    <row r="317" ht="14.25" customHeight="1">
      <c r="L317" s="40">
        <v>1974.0</v>
      </c>
      <c r="M317" s="100"/>
      <c r="N317" s="100"/>
      <c r="O317" s="42">
        <v>128.5723102055471</v>
      </c>
      <c r="P317" s="100"/>
      <c r="Q317" s="100"/>
      <c r="R317" s="47">
        <v>246.7</v>
      </c>
      <c r="U317" s="14" t="s">
        <v>239</v>
      </c>
      <c r="AD317" s="40">
        <v>1974.0</v>
      </c>
      <c r="AE317" s="100"/>
      <c r="AF317" s="100"/>
      <c r="AG317" s="42">
        <v>162.01541639247608</v>
      </c>
      <c r="AH317" s="100"/>
      <c r="AI317" s="100"/>
      <c r="AJ317" s="47">
        <v>246.7</v>
      </c>
    </row>
    <row r="318" ht="12.75" customHeight="1">
      <c r="L318" s="40">
        <v>1975.0</v>
      </c>
      <c r="M318" s="43"/>
      <c r="N318" s="42">
        <v>66.33447619902464</v>
      </c>
      <c r="O318" s="43"/>
      <c r="P318" s="100"/>
      <c r="Q318" s="43"/>
      <c r="R318" s="101"/>
      <c r="AD318" s="40">
        <v>1975.0</v>
      </c>
      <c r="AE318" s="43"/>
      <c r="AF318" s="42"/>
      <c r="AG318" s="43"/>
      <c r="AH318" s="100"/>
      <c r="AI318" s="43"/>
      <c r="AJ318" s="101"/>
    </row>
    <row r="319" ht="12.75" customHeight="1">
      <c r="I319" s="14" t="s">
        <v>240</v>
      </c>
      <c r="L319" s="40">
        <v>1976.0</v>
      </c>
      <c r="M319" s="100"/>
      <c r="N319" s="42">
        <v>75.59727837579848</v>
      </c>
      <c r="O319" s="43"/>
      <c r="P319" s="100"/>
      <c r="Q319" s="43"/>
      <c r="R319" s="101"/>
      <c r="U319" s="14" t="s">
        <v>181</v>
      </c>
      <c r="V319" s="14" t="s">
        <v>182</v>
      </c>
      <c r="AD319" s="40">
        <v>1976.0</v>
      </c>
      <c r="AE319" s="100"/>
      <c r="AF319" s="42"/>
      <c r="AG319" s="43"/>
      <c r="AH319" s="100"/>
      <c r="AI319" s="43"/>
      <c r="AJ319" s="101"/>
    </row>
    <row r="320" ht="14.25" customHeight="1">
      <c r="I320" s="14" t="s">
        <v>241</v>
      </c>
      <c r="L320" s="40">
        <v>1977.0</v>
      </c>
      <c r="M320" s="42">
        <v>69.2503549065924</v>
      </c>
      <c r="N320" s="100"/>
      <c r="O320" s="43"/>
      <c r="P320" s="43">
        <v>247.6</v>
      </c>
      <c r="Q320" s="100"/>
      <c r="R320" s="101"/>
      <c r="U320" s="1">
        <v>0.0</v>
      </c>
      <c r="V320" s="114">
        <f t="shared" ref="V320:V321" si="15">0.0174*U320+242.6881</f>
        <v>242.6881</v>
      </c>
      <c r="AD320" s="40">
        <v>1977.0</v>
      </c>
      <c r="AE320" s="42">
        <v>66.62436868473368</v>
      </c>
      <c r="AF320" s="100"/>
      <c r="AG320" s="43"/>
      <c r="AH320" s="43">
        <v>247.6</v>
      </c>
      <c r="AI320" s="100"/>
      <c r="AJ320" s="101"/>
    </row>
    <row r="321" ht="12.75" customHeight="1">
      <c r="L321" s="40">
        <v>1978.0</v>
      </c>
      <c r="M321" s="42">
        <v>76.56609797773841</v>
      </c>
      <c r="N321" s="100"/>
      <c r="O321" s="43"/>
      <c r="P321" s="44">
        <v>242.0</v>
      </c>
      <c r="Q321" s="100"/>
      <c r="R321" s="101"/>
      <c r="U321" s="1">
        <v>200.0</v>
      </c>
      <c r="V321" s="114">
        <f t="shared" si="15"/>
        <v>246.1681</v>
      </c>
      <c r="AD321" s="40">
        <v>1978.0</v>
      </c>
      <c r="AE321" s="42">
        <v>27.19010110227057</v>
      </c>
      <c r="AF321" s="100"/>
      <c r="AG321" s="43"/>
      <c r="AH321" s="44">
        <v>242.0</v>
      </c>
      <c r="AI321" s="100"/>
      <c r="AJ321" s="101"/>
    </row>
    <row r="322" ht="12.75" customHeight="1">
      <c r="I322" s="14" t="s">
        <v>181</v>
      </c>
      <c r="J322" s="14" t="s">
        <v>182</v>
      </c>
      <c r="L322" s="40">
        <v>1979.0</v>
      </c>
      <c r="M322" s="42">
        <v>89.7434387284484</v>
      </c>
      <c r="N322" s="100"/>
      <c r="O322" s="43"/>
      <c r="P322" s="43">
        <v>246.9</v>
      </c>
      <c r="Q322" s="100"/>
      <c r="R322" s="101"/>
      <c r="AD322" s="40">
        <v>1979.0</v>
      </c>
      <c r="AE322" s="42">
        <v>38.435982857385724</v>
      </c>
      <c r="AF322" s="100"/>
      <c r="AG322" s="43"/>
      <c r="AH322" s="43">
        <v>246.9</v>
      </c>
      <c r="AI322" s="100"/>
      <c r="AJ322" s="101"/>
    </row>
    <row r="323" ht="12.75" customHeight="1">
      <c r="I323" s="1">
        <v>0.0</v>
      </c>
      <c r="J323" s="114">
        <f t="shared" ref="J323:J324" si="16">0.0214*I323+242.0814</f>
        <v>242.0814</v>
      </c>
      <c r="L323" s="40">
        <v>1980.0</v>
      </c>
      <c r="M323" s="43"/>
      <c r="N323" s="42">
        <v>63.1633316032842</v>
      </c>
      <c r="O323" s="43"/>
      <c r="P323" s="100"/>
      <c r="Q323" s="43"/>
      <c r="R323" s="101"/>
      <c r="AD323" s="40">
        <v>1980.0</v>
      </c>
      <c r="AE323" s="43"/>
      <c r="AF323" s="42">
        <v>82.53521360598218</v>
      </c>
      <c r="AG323" s="43"/>
      <c r="AH323" s="100"/>
      <c r="AI323" s="43"/>
      <c r="AJ323" s="101"/>
    </row>
    <row r="324" ht="12.75" customHeight="1">
      <c r="I324" s="1">
        <v>150.0</v>
      </c>
      <c r="J324" s="114">
        <f t="shared" si="16"/>
        <v>245.2914</v>
      </c>
      <c r="L324" s="40">
        <v>1981.0</v>
      </c>
      <c r="M324" s="43"/>
      <c r="N324" s="42">
        <v>54.119412167908024</v>
      </c>
      <c r="O324" s="43"/>
      <c r="P324" s="100"/>
      <c r="Q324" s="44">
        <v>244.0</v>
      </c>
      <c r="R324" s="101"/>
      <c r="AD324" s="40">
        <v>1981.0</v>
      </c>
      <c r="AE324" s="43"/>
      <c r="AF324" s="42">
        <v>10.90290685085542</v>
      </c>
      <c r="AG324" s="43"/>
      <c r="AH324" s="100"/>
      <c r="AI324" s="44">
        <v>244.0</v>
      </c>
      <c r="AJ324" s="101"/>
    </row>
    <row r="325" ht="12.75" customHeight="1">
      <c r="L325" s="40">
        <v>1982.0</v>
      </c>
      <c r="M325" s="42">
        <v>109.68613461383141</v>
      </c>
      <c r="N325" s="100"/>
      <c r="O325" s="43"/>
      <c r="P325" s="43">
        <v>242.2</v>
      </c>
      <c r="Q325" s="100"/>
      <c r="R325" s="101"/>
      <c r="AD325" s="40">
        <v>1982.0</v>
      </c>
      <c r="AE325" s="42">
        <v>141.07502594024837</v>
      </c>
      <c r="AF325" s="100"/>
      <c r="AG325" s="43"/>
      <c r="AH325" s="43">
        <v>242.2</v>
      </c>
      <c r="AI325" s="100"/>
      <c r="AJ325" s="101"/>
    </row>
    <row r="326" ht="12.75" customHeight="1">
      <c r="L326" s="40">
        <v>1983.0</v>
      </c>
      <c r="M326" s="43"/>
      <c r="N326" s="100"/>
      <c r="O326" s="42">
        <v>38.72060867918479</v>
      </c>
      <c r="P326" s="100"/>
      <c r="Q326" s="100"/>
      <c r="R326" s="47">
        <v>242.3</v>
      </c>
      <c r="AD326" s="40">
        <v>1983.0</v>
      </c>
      <c r="AE326" s="43"/>
      <c r="AF326" s="100"/>
      <c r="AG326" s="42">
        <v>59.56342319529152</v>
      </c>
      <c r="AH326" s="100"/>
      <c r="AI326" s="100"/>
      <c r="AJ326" s="47">
        <v>242.3</v>
      </c>
    </row>
    <row r="327" ht="12.75" customHeight="1">
      <c r="L327" s="40">
        <v>1984.0</v>
      </c>
      <c r="M327" s="42">
        <v>57.56847134687459</v>
      </c>
      <c r="N327" s="100"/>
      <c r="O327" s="43"/>
      <c r="P327" s="43">
        <v>243.5</v>
      </c>
      <c r="Q327" s="100"/>
      <c r="R327" s="101"/>
      <c r="AD327" s="40">
        <v>1984.0</v>
      </c>
      <c r="AE327" s="42">
        <v>22.251880637464264</v>
      </c>
      <c r="AF327" s="100"/>
      <c r="AG327" s="43"/>
      <c r="AH327" s="43">
        <v>243.5</v>
      </c>
      <c r="AI327" s="100"/>
      <c r="AJ327" s="101"/>
    </row>
    <row r="328" ht="12.75" customHeight="1">
      <c r="L328" s="40">
        <v>1985.0</v>
      </c>
      <c r="M328" s="43"/>
      <c r="N328" s="100"/>
      <c r="O328" s="42">
        <v>116.95416897505248</v>
      </c>
      <c r="P328" s="100"/>
      <c r="Q328" s="100"/>
      <c r="R328" s="47">
        <v>243.5</v>
      </c>
      <c r="AD328" s="40">
        <v>1985.0</v>
      </c>
      <c r="AE328" s="43"/>
      <c r="AF328" s="100"/>
      <c r="AG328" s="42">
        <v>89.25476550723049</v>
      </c>
      <c r="AH328" s="100"/>
      <c r="AI328" s="100"/>
      <c r="AJ328" s="47">
        <v>243.5</v>
      </c>
    </row>
    <row r="329" ht="12.75" customHeight="1">
      <c r="L329" s="40">
        <v>1986.0</v>
      </c>
      <c r="M329" s="42">
        <v>49.94999573448003</v>
      </c>
      <c r="N329" s="100"/>
      <c r="O329" s="100"/>
      <c r="P329" s="44">
        <v>244.0</v>
      </c>
      <c r="Q329" s="100"/>
      <c r="R329" s="101"/>
      <c r="AD329" s="40">
        <v>1986.0</v>
      </c>
      <c r="AE329" s="42">
        <v>26.570971663504746</v>
      </c>
      <c r="AF329" s="100"/>
      <c r="AG329" s="100"/>
      <c r="AH329" s="44">
        <v>244.0</v>
      </c>
      <c r="AI329" s="100"/>
      <c r="AJ329" s="101"/>
    </row>
    <row r="330" ht="12.75" customHeight="1">
      <c r="L330" s="40">
        <v>1987.0</v>
      </c>
      <c r="M330" s="42">
        <v>55.843051617392</v>
      </c>
      <c r="O330" s="43"/>
      <c r="P330" s="43">
        <v>245.1</v>
      </c>
      <c r="Q330" s="100"/>
      <c r="R330" s="101"/>
      <c r="AD330" s="40">
        <v>1987.0</v>
      </c>
      <c r="AE330" s="42">
        <v>62.75995544714558</v>
      </c>
      <c r="AF330" s="100"/>
      <c r="AG330" s="43"/>
      <c r="AH330" s="43">
        <v>245.1</v>
      </c>
      <c r="AI330" s="100"/>
      <c r="AJ330" s="101"/>
    </row>
    <row r="331" ht="12.75" customHeight="1">
      <c r="L331" s="40">
        <v>1988.0</v>
      </c>
      <c r="M331" s="42">
        <v>41.65687636615885</v>
      </c>
      <c r="O331" s="44"/>
      <c r="P331" s="43">
        <v>244.5</v>
      </c>
      <c r="Q331" s="100"/>
      <c r="R331" s="101"/>
      <c r="AD331" s="40">
        <v>1988.0</v>
      </c>
      <c r="AE331" s="42">
        <v>15.761722526403974</v>
      </c>
      <c r="AF331" s="100"/>
      <c r="AG331" s="44"/>
      <c r="AH331" s="43">
        <v>244.5</v>
      </c>
      <c r="AI331" s="100"/>
      <c r="AJ331" s="101"/>
    </row>
    <row r="332" ht="12.75" customHeight="1">
      <c r="L332" s="40">
        <v>1989.0</v>
      </c>
      <c r="M332" s="100"/>
      <c r="N332" s="42">
        <v>67.51267074402229</v>
      </c>
      <c r="O332" s="44"/>
      <c r="P332" s="100"/>
      <c r="Q332" s="43">
        <v>243.1</v>
      </c>
      <c r="R332" s="101"/>
      <c r="AD332" s="40">
        <v>1989.0</v>
      </c>
      <c r="AE332" s="100"/>
      <c r="AF332" s="42">
        <v>82.89592827753961</v>
      </c>
      <c r="AG332" s="44"/>
      <c r="AH332" s="100"/>
      <c r="AI332" s="43">
        <v>243.1</v>
      </c>
      <c r="AJ332" s="101"/>
    </row>
    <row r="333" ht="12.75" customHeight="1">
      <c r="L333" s="40">
        <v>1990.0</v>
      </c>
      <c r="M333" s="43"/>
      <c r="N333" s="42">
        <v>61.32540712523774</v>
      </c>
      <c r="O333" s="43"/>
      <c r="P333" s="100"/>
      <c r="Q333" s="44">
        <v>243.0</v>
      </c>
      <c r="R333" s="101"/>
      <c r="AD333" s="40">
        <v>1990.0</v>
      </c>
      <c r="AE333" s="43"/>
      <c r="AF333" s="42">
        <v>36.0769076874203</v>
      </c>
      <c r="AG333" s="43"/>
      <c r="AH333" s="100"/>
      <c r="AI333" s="44">
        <v>243.0</v>
      </c>
      <c r="AJ333" s="101"/>
    </row>
    <row r="334" ht="12.75" customHeight="1">
      <c r="L334" s="40">
        <v>1991.0</v>
      </c>
      <c r="M334" s="100"/>
      <c r="N334" s="100"/>
      <c r="O334" s="42">
        <v>73.48175223458145</v>
      </c>
      <c r="P334" s="100"/>
      <c r="Q334" s="43"/>
      <c r="R334" s="47"/>
      <c r="AD334" s="40">
        <v>1991.0</v>
      </c>
      <c r="AE334" s="100"/>
      <c r="AF334" s="100"/>
      <c r="AG334" s="42">
        <v>82.85929101361829</v>
      </c>
      <c r="AH334" s="100"/>
      <c r="AI334" s="43"/>
      <c r="AJ334" s="47"/>
    </row>
    <row r="335" ht="12.75" customHeight="1">
      <c r="L335" s="40">
        <v>1992.0</v>
      </c>
      <c r="M335" s="43"/>
      <c r="N335" s="100"/>
      <c r="O335" s="42">
        <v>92.31355146407608</v>
      </c>
      <c r="P335" s="100"/>
      <c r="Q335" s="43"/>
      <c r="R335" s="47">
        <v>241.4</v>
      </c>
      <c r="AD335" s="40">
        <v>1992.0</v>
      </c>
      <c r="AE335" s="43"/>
      <c r="AF335" s="100"/>
      <c r="AG335" s="42">
        <v>9.438083116416838</v>
      </c>
      <c r="AH335" s="100"/>
      <c r="AI335" s="43"/>
      <c r="AJ335" s="47">
        <v>241.4</v>
      </c>
    </row>
    <row r="336" ht="12.75" customHeight="1">
      <c r="L336" s="40">
        <v>1993.0</v>
      </c>
      <c r="M336" s="43"/>
      <c r="N336" s="100"/>
      <c r="O336" s="42">
        <v>49.92933010202556</v>
      </c>
      <c r="P336" s="100"/>
      <c r="Q336" s="43"/>
      <c r="R336" s="47"/>
      <c r="AD336" s="40">
        <v>1993.0</v>
      </c>
      <c r="AE336" s="43"/>
      <c r="AF336" s="100"/>
      <c r="AG336" s="42">
        <v>19.715405559046165</v>
      </c>
      <c r="AH336" s="100"/>
      <c r="AI336" s="43"/>
      <c r="AJ336" s="47"/>
    </row>
    <row r="337" ht="12.75" customHeight="1">
      <c r="L337" s="40">
        <v>1994.0</v>
      </c>
      <c r="M337" s="100"/>
      <c r="N337" s="100"/>
      <c r="O337" s="42">
        <v>129.4921162074021</v>
      </c>
      <c r="P337" s="100"/>
      <c r="Q337" s="43"/>
      <c r="R337" s="54">
        <v>244.0</v>
      </c>
      <c r="AD337" s="40">
        <v>1994.0</v>
      </c>
      <c r="AE337" s="100"/>
      <c r="AF337" s="100"/>
      <c r="AG337" s="42">
        <v>111.67450557998983</v>
      </c>
      <c r="AH337" s="100"/>
      <c r="AI337" s="43"/>
      <c r="AJ337" s="54">
        <v>244.0</v>
      </c>
    </row>
    <row r="338" ht="12.75" customHeight="1">
      <c r="L338" s="40">
        <v>1995.0</v>
      </c>
      <c r="M338" s="100"/>
      <c r="N338" s="100"/>
      <c r="O338" s="42">
        <v>58.02695748436706</v>
      </c>
      <c r="P338" s="100"/>
      <c r="Q338" s="43"/>
      <c r="R338" s="54"/>
      <c r="AD338" s="40">
        <v>1995.0</v>
      </c>
      <c r="AE338" s="100"/>
      <c r="AF338" s="100"/>
      <c r="AG338" s="42">
        <v>32.632737934954974</v>
      </c>
      <c r="AH338" s="100"/>
      <c r="AI338" s="43"/>
      <c r="AJ338" s="54"/>
    </row>
    <row r="339" ht="12.75" customHeight="1">
      <c r="L339" s="40">
        <v>1996.0</v>
      </c>
      <c r="M339" s="42">
        <v>107.26682224815247</v>
      </c>
      <c r="N339" s="100"/>
      <c r="O339" s="43"/>
      <c r="P339" s="43">
        <v>245.9</v>
      </c>
      <c r="Q339" s="43"/>
      <c r="R339" s="101"/>
      <c r="AD339" s="40">
        <v>1996.0</v>
      </c>
      <c r="AE339" s="42">
        <v>80.80579241839452</v>
      </c>
      <c r="AF339" s="100"/>
      <c r="AG339" s="43"/>
      <c r="AH339" s="43">
        <v>245.9</v>
      </c>
      <c r="AI339" s="43"/>
      <c r="AJ339" s="47"/>
    </row>
    <row r="340" ht="12.75" customHeight="1">
      <c r="L340" s="40">
        <v>1997.0</v>
      </c>
      <c r="M340" s="42">
        <v>117.0147204021183</v>
      </c>
      <c r="N340" s="100"/>
      <c r="O340" s="43"/>
      <c r="P340" s="44">
        <v>247.0</v>
      </c>
      <c r="Q340" s="100"/>
      <c r="R340" s="101"/>
      <c r="AD340" s="40">
        <v>1997.0</v>
      </c>
      <c r="AE340" s="42">
        <v>128.02719684049907</v>
      </c>
      <c r="AF340" s="100"/>
      <c r="AG340" s="43"/>
      <c r="AH340" s="44">
        <v>247.0</v>
      </c>
      <c r="AI340" s="100"/>
      <c r="AJ340" s="101"/>
    </row>
    <row r="341" ht="12.75" customHeight="1">
      <c r="L341" s="40">
        <v>1998.0</v>
      </c>
      <c r="M341" s="43"/>
      <c r="N341" s="100"/>
      <c r="O341" s="42">
        <v>35.866708553989774</v>
      </c>
      <c r="P341" s="100"/>
      <c r="Q341" s="43"/>
      <c r="R341" s="54"/>
      <c r="AD341" s="40">
        <v>1998.0</v>
      </c>
      <c r="AE341" s="43"/>
      <c r="AF341" s="100"/>
      <c r="AG341" s="42">
        <v>9.7024803279179</v>
      </c>
      <c r="AH341" s="100"/>
      <c r="AI341" s="43"/>
      <c r="AJ341" s="54"/>
    </row>
    <row r="342" ht="12.75" customHeight="1">
      <c r="L342" s="40">
        <v>1999.0</v>
      </c>
      <c r="M342" s="100"/>
      <c r="N342" s="100"/>
      <c r="O342" s="42">
        <v>107.98100110702212</v>
      </c>
      <c r="P342" s="100"/>
      <c r="Q342" s="100"/>
      <c r="R342" s="47">
        <v>240.4</v>
      </c>
      <c r="AD342" s="40">
        <v>1999.0</v>
      </c>
      <c r="AE342" s="100"/>
      <c r="AF342" s="100"/>
      <c r="AG342" s="42">
        <v>85.87379947940043</v>
      </c>
      <c r="AH342" s="100"/>
      <c r="AI342" s="100"/>
      <c r="AJ342" s="47">
        <v>240.4</v>
      </c>
    </row>
    <row r="343" ht="12.75" customHeight="1">
      <c r="L343" s="40">
        <v>2000.0</v>
      </c>
      <c r="M343" s="100"/>
      <c r="N343" s="100"/>
      <c r="O343" s="42">
        <v>33.9463543069144</v>
      </c>
      <c r="P343" s="100"/>
      <c r="Q343" s="100"/>
      <c r="R343" s="54">
        <v>240.6</v>
      </c>
      <c r="AD343" s="40">
        <v>2000.0</v>
      </c>
      <c r="AE343" s="100"/>
      <c r="AF343" s="100"/>
      <c r="AG343" s="42">
        <v>15.785447147174102</v>
      </c>
      <c r="AH343" s="100"/>
      <c r="AI343" s="100"/>
      <c r="AJ343" s="54">
        <v>240.6</v>
      </c>
    </row>
    <row r="344" ht="13.5" customHeight="1">
      <c r="L344" s="74">
        <v>2001.0</v>
      </c>
      <c r="M344" s="102"/>
      <c r="N344" s="102"/>
      <c r="O344" s="126">
        <v>25.425545283188224</v>
      </c>
      <c r="P344" s="102"/>
      <c r="Q344" s="102"/>
      <c r="R344" s="81">
        <v>240.92</v>
      </c>
      <c r="AD344" s="74">
        <v>2001.0</v>
      </c>
      <c r="AE344" s="102"/>
      <c r="AF344" s="127"/>
      <c r="AG344" s="126">
        <v>4.264099572150914</v>
      </c>
      <c r="AH344" s="102"/>
      <c r="AI344" s="102"/>
      <c r="AJ344" s="81">
        <v>240.92</v>
      </c>
    </row>
    <row r="345" ht="13.5" customHeight="1"/>
    <row r="346" ht="12.75" customHeight="1"/>
    <row r="347" ht="12.75" customHeight="1"/>
    <row r="348" ht="12.75" customHeight="1"/>
    <row r="349" ht="12.75" customHeight="1"/>
    <row r="350" ht="13.5" customHeight="1"/>
    <row r="351" ht="15.0" customHeight="1">
      <c r="K351" s="85" t="s">
        <v>8</v>
      </c>
      <c r="L351" s="105" t="s">
        <v>242</v>
      </c>
      <c r="M351" s="87"/>
      <c r="N351" s="88"/>
      <c r="O351" s="105" t="s">
        <v>243</v>
      </c>
      <c r="P351" s="87"/>
      <c r="Q351" s="89"/>
    </row>
    <row r="352" ht="12.75" customHeight="1">
      <c r="K352" s="91"/>
      <c r="L352" s="94" t="s">
        <v>175</v>
      </c>
      <c r="M352" s="93" t="s">
        <v>176</v>
      </c>
      <c r="N352" s="94" t="s">
        <v>177</v>
      </c>
      <c r="O352" s="94" t="s">
        <v>175</v>
      </c>
      <c r="P352" s="93" t="s">
        <v>176</v>
      </c>
      <c r="Q352" s="95" t="s">
        <v>177</v>
      </c>
    </row>
    <row r="353" ht="12.75" customHeight="1">
      <c r="K353" s="96">
        <v>1972.0</v>
      </c>
      <c r="L353" s="97">
        <v>244.7</v>
      </c>
      <c r="M353" s="98"/>
      <c r="N353" s="97"/>
      <c r="O353" s="97">
        <v>244.3</v>
      </c>
      <c r="P353" s="128"/>
      <c r="Q353" s="129"/>
    </row>
    <row r="354" ht="12.75" customHeight="1">
      <c r="K354" s="40">
        <v>1973.0</v>
      </c>
      <c r="L354" s="44"/>
      <c r="M354" s="44">
        <v>240.5</v>
      </c>
      <c r="N354" s="44"/>
      <c r="O354" s="100"/>
      <c r="P354" s="43"/>
      <c r="Q354" s="101"/>
    </row>
    <row r="355" ht="12.75" customHeight="1">
      <c r="H355" s="14" t="s">
        <v>244</v>
      </c>
      <c r="K355" s="40">
        <v>1974.0</v>
      </c>
      <c r="L355" s="43"/>
      <c r="M355" s="100"/>
      <c r="N355" s="44">
        <v>241.4</v>
      </c>
      <c r="O355" s="100"/>
      <c r="P355" s="100"/>
      <c r="Q355" s="47">
        <v>246.7</v>
      </c>
    </row>
    <row r="356" ht="14.25" customHeight="1">
      <c r="H356" s="14" t="s">
        <v>245</v>
      </c>
      <c r="K356" s="40">
        <v>1975.0</v>
      </c>
      <c r="L356" s="43"/>
      <c r="M356" s="44">
        <v>239.7</v>
      </c>
      <c r="N356" s="43"/>
      <c r="O356" s="100"/>
      <c r="P356" s="43"/>
      <c r="Q356" s="101"/>
    </row>
    <row r="357" ht="12.75" customHeight="1">
      <c r="K357" s="40">
        <v>1976.0</v>
      </c>
      <c r="L357" s="43"/>
      <c r="M357" s="44">
        <v>242.4</v>
      </c>
      <c r="N357" s="43"/>
      <c r="O357" s="100"/>
      <c r="P357" s="43"/>
      <c r="Q357" s="101"/>
    </row>
    <row r="358" ht="12.75" customHeight="1">
      <c r="H358" s="14" t="s">
        <v>181</v>
      </c>
      <c r="I358" s="14" t="s">
        <v>182</v>
      </c>
      <c r="K358" s="40">
        <v>1977.0</v>
      </c>
      <c r="L358" s="43">
        <v>244.2</v>
      </c>
      <c r="M358" s="100"/>
      <c r="N358" s="43"/>
      <c r="O358" s="43">
        <v>247.6</v>
      </c>
      <c r="P358" s="100"/>
      <c r="Q358" s="101"/>
    </row>
    <row r="359" ht="12.75" customHeight="1">
      <c r="H359" s="1">
        <v>238.0</v>
      </c>
      <c r="I359" s="1">
        <f>0.7657*H359+59.2278</f>
        <v>241.4644</v>
      </c>
      <c r="K359" s="40">
        <v>1978.0</v>
      </c>
      <c r="L359" s="43">
        <v>240.6</v>
      </c>
      <c r="M359" s="100"/>
      <c r="N359" s="43"/>
      <c r="O359" s="44">
        <v>242.0</v>
      </c>
      <c r="P359" s="100"/>
      <c r="Q359" s="101"/>
    </row>
    <row r="360" ht="12.75" customHeight="1">
      <c r="H360" s="1">
        <f>(I360-59.2278)/0.7657</f>
        <v>246.5354578</v>
      </c>
      <c r="I360" s="1">
        <v>248.0</v>
      </c>
      <c r="K360" s="40">
        <v>1979.0</v>
      </c>
      <c r="L360" s="43">
        <v>244.9</v>
      </c>
      <c r="M360" s="100"/>
      <c r="N360" s="43"/>
      <c r="O360" s="43">
        <v>246.9</v>
      </c>
      <c r="P360" s="100"/>
      <c r="Q360" s="101"/>
    </row>
    <row r="361" ht="12.75" customHeight="1">
      <c r="K361" s="40">
        <v>1980.0</v>
      </c>
      <c r="L361" s="43"/>
      <c r="M361" s="44">
        <v>240.7</v>
      </c>
      <c r="N361" s="43"/>
      <c r="O361" s="100"/>
      <c r="P361" s="43"/>
      <c r="Q361" s="101"/>
    </row>
    <row r="362" ht="12.75" customHeight="1">
      <c r="K362" s="40">
        <v>1981.0</v>
      </c>
      <c r="L362" s="43"/>
      <c r="M362" s="44">
        <v>240.7</v>
      </c>
      <c r="N362" s="43"/>
      <c r="O362" s="100"/>
      <c r="P362" s="44">
        <v>244.0</v>
      </c>
      <c r="Q362" s="101"/>
    </row>
    <row r="363" ht="12.75" customHeight="1">
      <c r="K363" s="40">
        <v>1982.0</v>
      </c>
      <c r="L363" s="44">
        <v>238.9</v>
      </c>
      <c r="M363" s="100"/>
      <c r="N363" s="43"/>
      <c r="O363" s="43">
        <v>242.2</v>
      </c>
      <c r="P363" s="100"/>
      <c r="Q363" s="101"/>
    </row>
    <row r="364" ht="12.75" customHeight="1">
      <c r="K364" s="40">
        <v>1983.0</v>
      </c>
      <c r="L364" s="43"/>
      <c r="M364" s="100"/>
      <c r="N364" s="44">
        <v>239.6</v>
      </c>
      <c r="O364" s="100"/>
      <c r="P364" s="100"/>
      <c r="Q364" s="47">
        <v>242.3</v>
      </c>
    </row>
    <row r="365" ht="12.75" customHeight="1">
      <c r="K365" s="40">
        <v>1984.0</v>
      </c>
      <c r="L365" s="43">
        <v>240.9</v>
      </c>
      <c r="M365" s="100"/>
      <c r="N365" s="43"/>
      <c r="O365" s="43">
        <v>243.5</v>
      </c>
      <c r="P365" s="100"/>
      <c r="Q365" s="101"/>
    </row>
    <row r="366" ht="12.75" customHeight="1">
      <c r="K366" s="40">
        <v>1985.0</v>
      </c>
      <c r="L366" s="43"/>
      <c r="M366" s="100"/>
      <c r="N366" s="44">
        <v>241.2</v>
      </c>
      <c r="O366" s="100"/>
      <c r="P366" s="100"/>
      <c r="Q366" s="47">
        <v>243.5</v>
      </c>
    </row>
    <row r="367" ht="12.75" customHeight="1">
      <c r="K367" s="40">
        <v>1986.0</v>
      </c>
      <c r="L367" s="43">
        <v>240.9</v>
      </c>
      <c r="M367" s="100"/>
      <c r="N367" s="100"/>
      <c r="O367" s="44">
        <v>244.0</v>
      </c>
      <c r="P367" s="100"/>
      <c r="Q367" s="101"/>
    </row>
    <row r="368" ht="12.75" customHeight="1">
      <c r="K368" s="40">
        <v>1987.0</v>
      </c>
      <c r="L368" s="44">
        <v>240.7</v>
      </c>
      <c r="M368" s="100"/>
      <c r="N368" s="43"/>
      <c r="O368" s="43">
        <v>245.1</v>
      </c>
      <c r="P368" s="100"/>
      <c r="Q368" s="101"/>
    </row>
    <row r="369" ht="12.75" customHeight="1">
      <c r="K369" s="40">
        <v>1988.0</v>
      </c>
      <c r="L369" s="44">
        <v>240.6</v>
      </c>
      <c r="M369" s="100"/>
      <c r="N369" s="44"/>
      <c r="O369" s="43">
        <v>244.5</v>
      </c>
      <c r="P369" s="100"/>
      <c r="Q369" s="101"/>
    </row>
    <row r="370" ht="12.75" customHeight="1">
      <c r="K370" s="40">
        <v>1989.0</v>
      </c>
      <c r="L370" s="44"/>
      <c r="M370" s="44">
        <v>238.2</v>
      </c>
      <c r="N370" s="44"/>
      <c r="O370" s="100"/>
      <c r="P370" s="43">
        <v>243.1</v>
      </c>
      <c r="Q370" s="101"/>
    </row>
    <row r="371" ht="12.75" customHeight="1">
      <c r="K371" s="40">
        <v>1990.0</v>
      </c>
      <c r="L371" s="43"/>
      <c r="M371" s="44">
        <v>239.3</v>
      </c>
      <c r="N371" s="43"/>
      <c r="O371" s="100"/>
      <c r="P371" s="44">
        <v>243.0</v>
      </c>
      <c r="Q371" s="101"/>
    </row>
    <row r="372" ht="12.75" customHeight="1">
      <c r="K372" s="40">
        <v>1991.0</v>
      </c>
      <c r="L372" s="43"/>
      <c r="M372" s="100"/>
      <c r="N372" s="44">
        <v>240.1</v>
      </c>
      <c r="O372" s="100"/>
      <c r="P372" s="43"/>
      <c r="Q372" s="47"/>
    </row>
    <row r="373" ht="12.75" customHeight="1">
      <c r="K373" s="40">
        <v>1992.0</v>
      </c>
      <c r="L373" s="43"/>
      <c r="M373" s="100"/>
      <c r="N373" s="44">
        <v>239.5</v>
      </c>
      <c r="O373" s="100"/>
      <c r="P373" s="43"/>
      <c r="Q373" s="47">
        <v>241.4</v>
      </c>
    </row>
    <row r="374" ht="12.75" customHeight="1">
      <c r="K374" s="40">
        <v>1993.0</v>
      </c>
      <c r="L374" s="43"/>
      <c r="M374" s="100"/>
      <c r="N374" s="44">
        <v>238.5</v>
      </c>
      <c r="O374" s="100"/>
      <c r="P374" s="43"/>
      <c r="Q374" s="47"/>
    </row>
    <row r="375" ht="12.75" customHeight="1">
      <c r="K375" s="40">
        <v>1994.0</v>
      </c>
      <c r="L375" s="43"/>
      <c r="M375" s="100"/>
      <c r="N375" s="44">
        <v>242.8</v>
      </c>
      <c r="O375" s="100"/>
      <c r="P375" s="43"/>
      <c r="Q375" s="54">
        <v>244.0</v>
      </c>
    </row>
    <row r="376" ht="12.75" customHeight="1">
      <c r="K376" s="40">
        <v>1995.0</v>
      </c>
      <c r="L376" s="43"/>
      <c r="M376" s="100"/>
      <c r="N376" s="44">
        <v>239.0</v>
      </c>
      <c r="O376" s="100"/>
      <c r="P376" s="43"/>
      <c r="Q376" s="54"/>
    </row>
    <row r="377" ht="12.75" customHeight="1">
      <c r="K377" s="40">
        <v>1996.0</v>
      </c>
      <c r="L377" s="44">
        <v>243.2</v>
      </c>
      <c r="M377" s="100"/>
      <c r="N377" s="43"/>
      <c r="O377" s="43">
        <v>245.9</v>
      </c>
      <c r="P377" s="43"/>
      <c r="Q377" s="101"/>
    </row>
    <row r="378" ht="12.75" customHeight="1">
      <c r="K378" s="40">
        <v>1997.0</v>
      </c>
      <c r="L378" s="44"/>
      <c r="M378" s="44"/>
      <c r="N378" s="43"/>
      <c r="O378" s="44">
        <v>247.0</v>
      </c>
      <c r="P378" s="100"/>
      <c r="Q378" s="101"/>
    </row>
    <row r="379" ht="12.75" customHeight="1">
      <c r="K379" s="40">
        <v>1998.0</v>
      </c>
      <c r="L379" s="43"/>
      <c r="M379" s="100"/>
      <c r="N379" s="44">
        <v>239.0</v>
      </c>
      <c r="O379" s="100"/>
      <c r="P379" s="43"/>
      <c r="Q379" s="54"/>
    </row>
    <row r="380" ht="12.75" customHeight="1">
      <c r="K380" s="40">
        <v>1999.0</v>
      </c>
      <c r="L380" s="43"/>
      <c r="M380" s="100"/>
      <c r="N380" s="43">
        <v>238.5</v>
      </c>
      <c r="O380" s="100"/>
      <c r="P380" s="100"/>
      <c r="Q380" s="47">
        <v>240.4</v>
      </c>
    </row>
    <row r="381" ht="12.75" customHeight="1">
      <c r="K381" s="40">
        <v>2000.0</v>
      </c>
      <c r="L381" s="100"/>
      <c r="M381" s="100"/>
      <c r="N381" s="43">
        <v>238.6</v>
      </c>
      <c r="O381" s="100"/>
      <c r="P381" s="100"/>
      <c r="Q381" s="54">
        <v>240.6</v>
      </c>
    </row>
    <row r="382" ht="13.5" customHeight="1">
      <c r="K382" s="74">
        <v>2001.0</v>
      </c>
      <c r="L382" s="102"/>
      <c r="M382" s="75"/>
      <c r="N382" s="79"/>
      <c r="O382" s="102"/>
      <c r="P382" s="102"/>
      <c r="Q382" s="81">
        <v>240.92</v>
      </c>
    </row>
    <row r="383" ht="13.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3.5" customHeight="1"/>
    <row r="394" ht="15.0" customHeight="1">
      <c r="K394" s="85" t="s">
        <v>8</v>
      </c>
      <c r="L394" s="105" t="s">
        <v>246</v>
      </c>
      <c r="M394" s="87"/>
      <c r="N394" s="88"/>
      <c r="O394" s="105" t="s">
        <v>247</v>
      </c>
      <c r="P394" s="87"/>
      <c r="Q394" s="87"/>
      <c r="R394" s="106" t="s">
        <v>248</v>
      </c>
      <c r="AD394" s="85" t="s">
        <v>8</v>
      </c>
      <c r="AE394" s="105" t="s">
        <v>249</v>
      </c>
      <c r="AF394" s="87"/>
      <c r="AG394" s="88"/>
      <c r="AH394" s="115" t="s">
        <v>250</v>
      </c>
      <c r="AI394" s="87"/>
      <c r="AJ394" s="88"/>
      <c r="AK394" s="106" t="s">
        <v>251</v>
      </c>
    </row>
    <row r="395" ht="12.75" customHeight="1">
      <c r="K395" s="91"/>
      <c r="L395" s="94" t="s">
        <v>175</v>
      </c>
      <c r="M395" s="93" t="s">
        <v>176</v>
      </c>
      <c r="N395" s="94" t="s">
        <v>177</v>
      </c>
      <c r="O395" s="94" t="s">
        <v>175</v>
      </c>
      <c r="P395" s="93" t="s">
        <v>176</v>
      </c>
      <c r="Q395" s="116" t="s">
        <v>177</v>
      </c>
      <c r="R395" s="117" t="s">
        <v>51</v>
      </c>
      <c r="AD395" s="91"/>
      <c r="AE395" s="94" t="s">
        <v>175</v>
      </c>
      <c r="AF395" s="93" t="s">
        <v>176</v>
      </c>
      <c r="AG395" s="94" t="s">
        <v>177</v>
      </c>
      <c r="AH395" s="94" t="s">
        <v>175</v>
      </c>
      <c r="AI395" s="93" t="s">
        <v>176</v>
      </c>
      <c r="AJ395" s="94" t="s">
        <v>177</v>
      </c>
      <c r="AK395" s="110" t="s">
        <v>51</v>
      </c>
    </row>
    <row r="396" ht="12.75" customHeight="1">
      <c r="K396" s="96">
        <v>1972.0</v>
      </c>
      <c r="L396" s="99"/>
      <c r="M396" s="97"/>
      <c r="N396" s="97"/>
      <c r="O396" s="97">
        <v>244.3</v>
      </c>
      <c r="P396" s="128"/>
      <c r="Q396" s="130"/>
      <c r="R396" s="119"/>
      <c r="AD396" s="96">
        <v>1972.0</v>
      </c>
      <c r="AE396" s="99"/>
      <c r="AF396" s="97"/>
      <c r="AG396" s="97"/>
      <c r="AH396" s="97">
        <v>244.7</v>
      </c>
      <c r="AI396" s="98"/>
      <c r="AJ396" s="131"/>
      <c r="AK396" s="39"/>
    </row>
    <row r="397" ht="12.75" customHeight="1">
      <c r="K397" s="40">
        <v>1973.0</v>
      </c>
      <c r="L397" s="44"/>
      <c r="M397" s="44">
        <v>239.0</v>
      </c>
      <c r="N397" s="44"/>
      <c r="O397" s="100"/>
      <c r="P397" s="43"/>
      <c r="Q397" s="132"/>
      <c r="R397" s="54">
        <v>239.0</v>
      </c>
      <c r="AD397" s="40">
        <v>1973.0</v>
      </c>
      <c r="AE397" s="44"/>
      <c r="AF397" s="44">
        <v>239.0</v>
      </c>
      <c r="AG397" s="44"/>
      <c r="AH397" s="44"/>
      <c r="AI397" s="44">
        <v>240.5</v>
      </c>
      <c r="AJ397" s="121"/>
      <c r="AK397" s="54">
        <v>239.0</v>
      </c>
    </row>
    <row r="398" ht="12.75" customHeight="1">
      <c r="H398" s="14" t="s">
        <v>252</v>
      </c>
      <c r="K398" s="40">
        <v>1974.0</v>
      </c>
      <c r="L398" s="43"/>
      <c r="M398" s="100"/>
      <c r="N398" s="44">
        <v>239.8</v>
      </c>
      <c r="O398" s="100"/>
      <c r="P398" s="100"/>
      <c r="Q398" s="133">
        <v>246.7</v>
      </c>
      <c r="R398" s="47">
        <v>239.8</v>
      </c>
      <c r="AD398" s="40">
        <v>1974.0</v>
      </c>
      <c r="AE398" s="43"/>
      <c r="AF398" s="100"/>
      <c r="AG398" s="44">
        <v>239.8</v>
      </c>
      <c r="AH398" s="43"/>
      <c r="AI398" s="100"/>
      <c r="AJ398" s="121">
        <v>241.4</v>
      </c>
      <c r="AK398" s="47">
        <v>239.8</v>
      </c>
    </row>
    <row r="399" ht="14.25" customHeight="1">
      <c r="H399" s="14" t="s">
        <v>253</v>
      </c>
      <c r="K399" s="40">
        <v>1975.0</v>
      </c>
      <c r="L399" s="43"/>
      <c r="M399" s="44">
        <v>238.7</v>
      </c>
      <c r="N399" s="43"/>
      <c r="O399" s="100"/>
      <c r="P399" s="43"/>
      <c r="Q399" s="132"/>
      <c r="R399" s="54">
        <v>238.7</v>
      </c>
      <c r="AA399" s="14" t="s">
        <v>254</v>
      </c>
      <c r="AD399" s="40">
        <v>1975.0</v>
      </c>
      <c r="AE399" s="43"/>
      <c r="AF399" s="44">
        <v>238.7</v>
      </c>
      <c r="AG399" s="43"/>
      <c r="AH399" s="43"/>
      <c r="AI399" s="44">
        <v>239.7</v>
      </c>
      <c r="AJ399" s="133"/>
      <c r="AK399" s="54">
        <v>238.7</v>
      </c>
    </row>
    <row r="400" ht="14.25" customHeight="1">
      <c r="K400" s="40">
        <v>1976.0</v>
      </c>
      <c r="L400" s="43"/>
      <c r="M400" s="44">
        <v>239.0</v>
      </c>
      <c r="N400" s="43"/>
      <c r="O400" s="100"/>
      <c r="P400" s="43"/>
      <c r="Q400" s="132"/>
      <c r="R400" s="54">
        <v>239.0</v>
      </c>
      <c r="AA400" s="14" t="s">
        <v>255</v>
      </c>
      <c r="AD400" s="40">
        <v>1976.0</v>
      </c>
      <c r="AE400" s="43"/>
      <c r="AF400" s="44">
        <v>239.0</v>
      </c>
      <c r="AG400" s="43"/>
      <c r="AH400" s="43"/>
      <c r="AI400" s="44">
        <v>242.4</v>
      </c>
      <c r="AJ400" s="133"/>
      <c r="AK400" s="54">
        <v>239.0</v>
      </c>
    </row>
    <row r="401" ht="12.75" customHeight="1">
      <c r="H401" s="14" t="s">
        <v>181</v>
      </c>
      <c r="I401" s="14" t="s">
        <v>182</v>
      </c>
      <c r="K401" s="40">
        <v>1977.0</v>
      </c>
      <c r="L401" s="44">
        <v>238.9</v>
      </c>
      <c r="M401" s="100"/>
      <c r="N401" s="43"/>
      <c r="O401" s="43">
        <v>247.6</v>
      </c>
      <c r="P401" s="100"/>
      <c r="Q401" s="132"/>
      <c r="R401" s="47">
        <v>238.9</v>
      </c>
      <c r="AD401" s="40">
        <v>1977.0</v>
      </c>
      <c r="AE401" s="44">
        <v>238.9</v>
      </c>
      <c r="AF401" s="100"/>
      <c r="AG401" s="43"/>
      <c r="AH401" s="43">
        <v>244.2</v>
      </c>
      <c r="AI401" s="100"/>
      <c r="AJ401" s="133"/>
      <c r="AK401" s="47">
        <v>238.9</v>
      </c>
    </row>
    <row r="402" ht="12.75" customHeight="1">
      <c r="H402" s="1">
        <v>237.0</v>
      </c>
      <c r="I402" s="1">
        <f>3.3242*H402-549.9422</f>
        <v>237.8932</v>
      </c>
      <c r="K402" s="40">
        <v>1978.0</v>
      </c>
      <c r="L402" s="44">
        <v>239.0</v>
      </c>
      <c r="M402" s="100"/>
      <c r="N402" s="43"/>
      <c r="O402" s="44">
        <v>242.0</v>
      </c>
      <c r="P402" s="100"/>
      <c r="Q402" s="132"/>
      <c r="R402" s="54">
        <v>239.0</v>
      </c>
      <c r="AA402" s="14" t="s">
        <v>181</v>
      </c>
      <c r="AB402" s="14" t="s">
        <v>182</v>
      </c>
      <c r="AD402" s="40">
        <v>1978.0</v>
      </c>
      <c r="AE402" s="44">
        <v>239.0</v>
      </c>
      <c r="AF402" s="100"/>
      <c r="AG402" s="43"/>
      <c r="AH402" s="43">
        <v>240.6</v>
      </c>
      <c r="AI402" s="100"/>
      <c r="AJ402" s="133"/>
      <c r="AK402" s="54">
        <v>239.0</v>
      </c>
    </row>
    <row r="403" ht="12.75" customHeight="1">
      <c r="H403" s="1">
        <f>(I403+549.9422)/3.3242</f>
        <v>240.0403706</v>
      </c>
      <c r="I403" s="1">
        <v>248.0</v>
      </c>
      <c r="K403" s="40">
        <v>1979.0</v>
      </c>
      <c r="L403" s="44">
        <v>239.4</v>
      </c>
      <c r="M403" s="100"/>
      <c r="N403" s="43"/>
      <c r="O403" s="43">
        <v>246.9</v>
      </c>
      <c r="P403" s="100"/>
      <c r="Q403" s="132"/>
      <c r="R403" s="47">
        <v>239.4</v>
      </c>
      <c r="AA403" s="1">
        <v>237.0</v>
      </c>
      <c r="AB403" s="1">
        <f>2.9329*AA403-459.6949</f>
        <v>235.4024</v>
      </c>
      <c r="AD403" s="40">
        <v>1979.0</v>
      </c>
      <c r="AE403" s="44">
        <v>239.4</v>
      </c>
      <c r="AF403" s="100"/>
      <c r="AG403" s="43"/>
      <c r="AH403" s="43">
        <v>244.9</v>
      </c>
      <c r="AI403" s="100"/>
      <c r="AJ403" s="133"/>
      <c r="AK403" s="47">
        <v>239.4</v>
      </c>
    </row>
    <row r="404" ht="12.75" customHeight="1">
      <c r="K404" s="40">
        <v>1980.0</v>
      </c>
      <c r="L404" s="43"/>
      <c r="M404" s="44">
        <v>238.9</v>
      </c>
      <c r="N404" s="43"/>
      <c r="O404" s="100"/>
      <c r="P404" s="43"/>
      <c r="Q404" s="132"/>
      <c r="R404" s="47">
        <v>238.9</v>
      </c>
      <c r="AA404" s="1">
        <f>(AB404+459.6949)/2.9329</f>
        <v>241.2952709</v>
      </c>
      <c r="AB404" s="1">
        <v>248.0</v>
      </c>
      <c r="AD404" s="40">
        <v>1980.0</v>
      </c>
      <c r="AE404" s="43"/>
      <c r="AF404" s="44">
        <v>238.9</v>
      </c>
      <c r="AG404" s="43"/>
      <c r="AH404" s="43"/>
      <c r="AI404" s="44">
        <v>240.7</v>
      </c>
      <c r="AJ404" s="133"/>
      <c r="AK404" s="47">
        <v>238.9</v>
      </c>
    </row>
    <row r="405" ht="12.75" customHeight="1">
      <c r="K405" s="40">
        <v>1981.0</v>
      </c>
      <c r="L405" s="43"/>
      <c r="M405" s="44">
        <v>239.0</v>
      </c>
      <c r="N405" s="43"/>
      <c r="O405" s="100"/>
      <c r="P405" s="44">
        <v>244.0</v>
      </c>
      <c r="Q405" s="132"/>
      <c r="R405" s="54">
        <v>239.0</v>
      </c>
      <c r="AD405" s="40">
        <v>1981.0</v>
      </c>
      <c r="AE405" s="43"/>
      <c r="AF405" s="44">
        <v>239.0</v>
      </c>
      <c r="AG405" s="43"/>
      <c r="AH405" s="43"/>
      <c r="AI405" s="44">
        <v>240.7</v>
      </c>
      <c r="AJ405" s="133"/>
      <c r="AK405" s="54">
        <v>239.0</v>
      </c>
    </row>
    <row r="406" ht="12.75" customHeight="1">
      <c r="K406" s="40">
        <v>1982.0</v>
      </c>
      <c r="L406" s="44"/>
      <c r="M406" s="44"/>
      <c r="N406" s="43"/>
      <c r="O406" s="43">
        <v>242.2</v>
      </c>
      <c r="P406" s="100"/>
      <c r="Q406" s="132"/>
      <c r="R406" s="47"/>
      <c r="AD406" s="40">
        <v>1982.0</v>
      </c>
      <c r="AE406" s="44"/>
      <c r="AF406" s="44"/>
      <c r="AG406" s="43"/>
      <c r="AH406" s="44">
        <v>238.9</v>
      </c>
      <c r="AI406" s="100"/>
      <c r="AJ406" s="133"/>
      <c r="AK406" s="47"/>
    </row>
    <row r="407" ht="12.75" customHeight="1">
      <c r="K407" s="40">
        <v>1983.0</v>
      </c>
      <c r="L407" s="43"/>
      <c r="M407" s="100"/>
      <c r="N407" s="44">
        <v>238.5</v>
      </c>
      <c r="O407" s="100"/>
      <c r="P407" s="100"/>
      <c r="Q407" s="133">
        <v>242.3</v>
      </c>
      <c r="R407" s="47">
        <v>238.5</v>
      </c>
      <c r="AD407" s="40">
        <v>1983.0</v>
      </c>
      <c r="AE407" s="43"/>
      <c r="AF407" s="100"/>
      <c r="AG407" s="44">
        <v>238.5</v>
      </c>
      <c r="AH407" s="43"/>
      <c r="AI407" s="100"/>
      <c r="AJ407" s="121">
        <v>239.6</v>
      </c>
      <c r="AK407" s="47">
        <v>238.5</v>
      </c>
    </row>
    <row r="408" ht="12.75" customHeight="1">
      <c r="K408" s="40">
        <v>1984.0</v>
      </c>
      <c r="L408" s="44">
        <v>238.4</v>
      </c>
      <c r="M408" s="100"/>
      <c r="N408" s="43"/>
      <c r="O408" s="43">
        <v>243.5</v>
      </c>
      <c r="P408" s="100"/>
      <c r="Q408" s="132"/>
      <c r="R408" s="47">
        <v>238.4</v>
      </c>
      <c r="AD408" s="40">
        <v>1984.0</v>
      </c>
      <c r="AE408" s="44">
        <v>238.4</v>
      </c>
      <c r="AF408" s="100"/>
      <c r="AG408" s="43"/>
      <c r="AH408" s="43">
        <v>240.9</v>
      </c>
      <c r="AI408" s="100"/>
      <c r="AJ408" s="133"/>
      <c r="AK408" s="47">
        <v>238.4</v>
      </c>
    </row>
    <row r="409" ht="12.75" customHeight="1">
      <c r="K409" s="40">
        <v>1985.0</v>
      </c>
      <c r="L409" s="43"/>
      <c r="M409" s="100"/>
      <c r="N409" s="44">
        <v>239.0</v>
      </c>
      <c r="O409" s="100"/>
      <c r="P409" s="100"/>
      <c r="Q409" s="133">
        <v>243.5</v>
      </c>
      <c r="R409" s="54">
        <v>239.0</v>
      </c>
      <c r="AD409" s="40">
        <v>1985.0</v>
      </c>
      <c r="AE409" s="43"/>
      <c r="AF409" s="100"/>
      <c r="AG409" s="44">
        <v>239.0</v>
      </c>
      <c r="AH409" s="43"/>
      <c r="AI409" s="100"/>
      <c r="AJ409" s="121">
        <v>241.2</v>
      </c>
      <c r="AK409" s="54">
        <v>239.0</v>
      </c>
    </row>
    <row r="410" ht="12.75" customHeight="1">
      <c r="K410" s="40">
        <v>1986.0</v>
      </c>
      <c r="L410" s="44">
        <v>239.0</v>
      </c>
      <c r="M410" s="100"/>
      <c r="N410" s="100"/>
      <c r="O410" s="44">
        <v>244.0</v>
      </c>
      <c r="P410" s="100"/>
      <c r="Q410" s="132"/>
      <c r="R410" s="54">
        <v>239.0</v>
      </c>
      <c r="AD410" s="40">
        <v>1986.0</v>
      </c>
      <c r="AE410" s="44">
        <v>239.0</v>
      </c>
      <c r="AF410" s="100"/>
      <c r="AG410" s="100"/>
      <c r="AH410" s="43">
        <v>240.9</v>
      </c>
      <c r="AI410" s="100"/>
      <c r="AJ410" s="132"/>
      <c r="AK410" s="54">
        <v>239.0</v>
      </c>
    </row>
    <row r="411" ht="12.75" customHeight="1">
      <c r="K411" s="40">
        <v>1987.0</v>
      </c>
      <c r="L411" s="44">
        <v>239.1</v>
      </c>
      <c r="M411" s="100"/>
      <c r="N411" s="43"/>
      <c r="O411" s="43">
        <v>245.1</v>
      </c>
      <c r="P411" s="100"/>
      <c r="Q411" s="132"/>
      <c r="R411" s="54">
        <v>239.1</v>
      </c>
      <c r="AD411" s="40">
        <v>1987.0</v>
      </c>
      <c r="AE411" s="44">
        <v>239.1</v>
      </c>
      <c r="AF411" s="100"/>
      <c r="AG411" s="43"/>
      <c r="AH411" s="44">
        <v>240.7</v>
      </c>
      <c r="AI411" s="100"/>
      <c r="AJ411" s="133"/>
      <c r="AK411" s="54">
        <v>239.1</v>
      </c>
    </row>
    <row r="412" ht="12.75" customHeight="1">
      <c r="K412" s="40">
        <v>1988.0</v>
      </c>
      <c r="L412" s="44">
        <v>238.4</v>
      </c>
      <c r="M412" s="100"/>
      <c r="N412" s="44"/>
      <c r="O412" s="43">
        <v>244.5</v>
      </c>
      <c r="P412" s="100"/>
      <c r="Q412" s="132"/>
      <c r="R412" s="47">
        <v>238.4</v>
      </c>
      <c r="AD412" s="40">
        <v>1988.0</v>
      </c>
      <c r="AE412" s="44">
        <v>238.4</v>
      </c>
      <c r="AF412" s="100"/>
      <c r="AG412" s="44"/>
      <c r="AH412" s="44">
        <v>240.6</v>
      </c>
      <c r="AI412" s="100"/>
      <c r="AJ412" s="121"/>
      <c r="AK412" s="47">
        <v>238.4</v>
      </c>
    </row>
    <row r="413" ht="12.75" customHeight="1">
      <c r="K413" s="40">
        <v>1989.0</v>
      </c>
      <c r="L413" s="44"/>
      <c r="M413" s="44">
        <v>238.2</v>
      </c>
      <c r="N413" s="44"/>
      <c r="O413" s="100"/>
      <c r="P413" s="43">
        <v>243.1</v>
      </c>
      <c r="Q413" s="132"/>
      <c r="R413" s="47">
        <v>238.2</v>
      </c>
      <c r="AD413" s="40">
        <v>1989.0</v>
      </c>
      <c r="AE413" s="44"/>
      <c r="AF413" s="44">
        <v>238.2</v>
      </c>
      <c r="AG413" s="44"/>
      <c r="AH413" s="44"/>
      <c r="AI413" s="44">
        <v>238.2</v>
      </c>
      <c r="AJ413" s="121"/>
      <c r="AK413" s="47">
        <v>238.2</v>
      </c>
    </row>
    <row r="414" ht="12.75" customHeight="1">
      <c r="K414" s="40">
        <v>1990.0</v>
      </c>
      <c r="L414" s="43"/>
      <c r="M414" s="44">
        <v>238.6</v>
      </c>
      <c r="N414" s="43"/>
      <c r="O414" s="100"/>
      <c r="P414" s="44">
        <v>243.0</v>
      </c>
      <c r="Q414" s="132"/>
      <c r="R414" s="47">
        <v>238.6</v>
      </c>
      <c r="AD414" s="40">
        <v>1990.0</v>
      </c>
      <c r="AE414" s="43"/>
      <c r="AF414" s="44">
        <v>238.6</v>
      </c>
      <c r="AG414" s="43"/>
      <c r="AH414" s="43"/>
      <c r="AI414" s="44">
        <v>239.3</v>
      </c>
      <c r="AJ414" s="133"/>
      <c r="AK414" s="47">
        <v>238.6</v>
      </c>
    </row>
    <row r="415" ht="12.75" customHeight="1">
      <c r="K415" s="40">
        <v>1991.0</v>
      </c>
      <c r="L415" s="43"/>
      <c r="M415" s="100"/>
      <c r="N415" s="44">
        <v>238.7</v>
      </c>
      <c r="O415" s="100"/>
      <c r="P415" s="43"/>
      <c r="Q415" s="133"/>
      <c r="R415" s="47">
        <v>238.7</v>
      </c>
      <c r="AD415" s="40">
        <v>1991.0</v>
      </c>
      <c r="AE415" s="43"/>
      <c r="AF415" s="100"/>
      <c r="AG415" s="44">
        <v>238.7</v>
      </c>
      <c r="AH415" s="43"/>
      <c r="AI415" s="100"/>
      <c r="AJ415" s="121">
        <v>240.1</v>
      </c>
      <c r="AK415" s="47">
        <v>238.7</v>
      </c>
    </row>
    <row r="416" ht="12.75" customHeight="1">
      <c r="K416" s="40">
        <v>1992.0</v>
      </c>
      <c r="L416" s="43"/>
      <c r="M416" s="100"/>
      <c r="N416" s="44">
        <v>238.6</v>
      </c>
      <c r="O416" s="100"/>
      <c r="P416" s="43"/>
      <c r="Q416" s="133">
        <v>241.4</v>
      </c>
      <c r="R416" s="47">
        <v>238.6</v>
      </c>
      <c r="AD416" s="40">
        <v>1992.0</v>
      </c>
      <c r="AE416" s="43"/>
      <c r="AF416" s="100"/>
      <c r="AG416" s="44">
        <v>238.6</v>
      </c>
      <c r="AH416" s="43"/>
      <c r="AI416" s="100"/>
      <c r="AJ416" s="121">
        <v>239.5</v>
      </c>
      <c r="AK416" s="47">
        <v>238.6</v>
      </c>
    </row>
    <row r="417" ht="12.75" customHeight="1">
      <c r="K417" s="40">
        <v>1993.0</v>
      </c>
      <c r="L417" s="43"/>
      <c r="M417" s="100"/>
      <c r="N417" s="44">
        <v>238.5</v>
      </c>
      <c r="O417" s="100"/>
      <c r="P417" s="43"/>
      <c r="Q417" s="133"/>
      <c r="R417" s="47">
        <v>238.5</v>
      </c>
      <c r="AD417" s="40">
        <v>1993.0</v>
      </c>
      <c r="AE417" s="43"/>
      <c r="AF417" s="100"/>
      <c r="AG417" s="44">
        <v>238.5</v>
      </c>
      <c r="AH417" s="43"/>
      <c r="AI417" s="100"/>
      <c r="AJ417" s="121">
        <v>238.5</v>
      </c>
      <c r="AK417" s="47">
        <v>238.5</v>
      </c>
    </row>
    <row r="418" ht="12.75" customHeight="1">
      <c r="K418" s="40">
        <v>1994.0</v>
      </c>
      <c r="L418" s="43"/>
      <c r="M418" s="100"/>
      <c r="N418" s="44">
        <v>238.7</v>
      </c>
      <c r="O418" s="100"/>
      <c r="P418" s="43"/>
      <c r="Q418" s="121">
        <v>244.0</v>
      </c>
      <c r="R418" s="47">
        <v>238.7</v>
      </c>
      <c r="AD418" s="40">
        <v>1994.0</v>
      </c>
      <c r="AE418" s="43"/>
      <c r="AF418" s="100"/>
      <c r="AG418" s="44">
        <v>238.7</v>
      </c>
      <c r="AH418" s="43"/>
      <c r="AI418" s="100"/>
      <c r="AJ418" s="121">
        <v>242.8</v>
      </c>
      <c r="AK418" s="47">
        <v>238.7</v>
      </c>
    </row>
    <row r="419" ht="12.75" customHeight="1">
      <c r="K419" s="40">
        <v>1995.0</v>
      </c>
      <c r="L419" s="43"/>
      <c r="M419" s="100"/>
      <c r="N419" s="44">
        <v>238.7</v>
      </c>
      <c r="O419" s="100"/>
      <c r="P419" s="43"/>
      <c r="Q419" s="121"/>
      <c r="R419" s="47">
        <v>238.7</v>
      </c>
      <c r="AD419" s="40">
        <v>1995.0</v>
      </c>
      <c r="AE419" s="43"/>
      <c r="AF419" s="100"/>
      <c r="AG419" s="44">
        <v>238.7</v>
      </c>
      <c r="AH419" s="43"/>
      <c r="AI419" s="100"/>
      <c r="AJ419" s="121">
        <v>239.0</v>
      </c>
      <c r="AK419" s="47">
        <v>238.7</v>
      </c>
    </row>
    <row r="420" ht="12.75" customHeight="1">
      <c r="K420" s="40">
        <v>1996.0</v>
      </c>
      <c r="L420" s="44">
        <v>239.1</v>
      </c>
      <c r="M420" s="100"/>
      <c r="N420" s="43"/>
      <c r="O420" s="43">
        <v>245.9</v>
      </c>
      <c r="P420" s="43"/>
      <c r="Q420" s="132"/>
      <c r="R420" s="54">
        <v>239.1</v>
      </c>
      <c r="AD420" s="40">
        <v>1996.0</v>
      </c>
      <c r="AE420" s="44">
        <v>239.1</v>
      </c>
      <c r="AF420" s="100"/>
      <c r="AG420" s="43"/>
      <c r="AH420" s="44">
        <v>243.2</v>
      </c>
      <c r="AI420" s="100"/>
      <c r="AJ420" s="133"/>
      <c r="AK420" s="54">
        <v>239.1</v>
      </c>
    </row>
    <row r="421" ht="12.75" customHeight="1">
      <c r="K421" s="40">
        <v>1997.0</v>
      </c>
      <c r="L421" s="44"/>
      <c r="M421" s="44"/>
      <c r="N421" s="43"/>
      <c r="O421" s="44">
        <v>247.0</v>
      </c>
      <c r="P421" s="100"/>
      <c r="Q421" s="132"/>
      <c r="R421" s="47"/>
      <c r="AD421" s="40">
        <v>1997.0</v>
      </c>
      <c r="AE421" s="44"/>
      <c r="AF421" s="44"/>
      <c r="AG421" s="43"/>
      <c r="AH421" s="44"/>
      <c r="AI421" s="44"/>
      <c r="AJ421" s="133"/>
      <c r="AK421" s="47"/>
    </row>
    <row r="422" ht="12.75" customHeight="1">
      <c r="K422" s="40">
        <v>1998.0</v>
      </c>
      <c r="L422" s="43"/>
      <c r="M422" s="100"/>
      <c r="N422" s="44">
        <v>238.7</v>
      </c>
      <c r="O422" s="100"/>
      <c r="P422" s="43"/>
      <c r="Q422" s="121"/>
      <c r="R422" s="47">
        <v>238.7</v>
      </c>
      <c r="AD422" s="40">
        <v>1998.0</v>
      </c>
      <c r="AE422" s="43"/>
      <c r="AF422" s="100"/>
      <c r="AG422" s="44">
        <v>238.7</v>
      </c>
      <c r="AH422" s="43"/>
      <c r="AI422" s="100"/>
      <c r="AJ422" s="121">
        <v>239.0</v>
      </c>
      <c r="AK422" s="47">
        <v>238.7</v>
      </c>
    </row>
    <row r="423" ht="12.75" customHeight="1">
      <c r="K423" s="40">
        <v>1999.0</v>
      </c>
      <c r="L423" s="43"/>
      <c r="M423" s="100"/>
      <c r="N423" s="44">
        <v>238.0</v>
      </c>
      <c r="O423" s="100"/>
      <c r="P423" s="100"/>
      <c r="Q423" s="133">
        <v>240.4</v>
      </c>
      <c r="R423" s="54">
        <v>238.0</v>
      </c>
      <c r="AD423" s="40">
        <v>1999.0</v>
      </c>
      <c r="AE423" s="43"/>
      <c r="AF423" s="100"/>
      <c r="AG423" s="44">
        <v>238.0</v>
      </c>
      <c r="AH423" s="43"/>
      <c r="AI423" s="100"/>
      <c r="AJ423" s="133">
        <v>238.5</v>
      </c>
      <c r="AK423" s="54">
        <v>238.0</v>
      </c>
    </row>
    <row r="424" ht="12.75" customHeight="1">
      <c r="K424" s="40">
        <v>2000.0</v>
      </c>
      <c r="L424" s="100"/>
      <c r="M424" s="100"/>
      <c r="N424" s="44">
        <v>238.3</v>
      </c>
      <c r="O424" s="100"/>
      <c r="P424" s="100"/>
      <c r="Q424" s="121">
        <v>240.6</v>
      </c>
      <c r="R424" s="47">
        <v>238.3</v>
      </c>
      <c r="AD424" s="40">
        <v>2000.0</v>
      </c>
      <c r="AE424" s="100"/>
      <c r="AF424" s="100"/>
      <c r="AG424" s="44">
        <v>238.3</v>
      </c>
      <c r="AH424" s="100"/>
      <c r="AI424" s="100"/>
      <c r="AJ424" s="133">
        <v>238.6</v>
      </c>
      <c r="AK424" s="47">
        <v>238.3</v>
      </c>
    </row>
    <row r="425" ht="13.5" customHeight="1">
      <c r="K425" s="74">
        <v>2001.0</v>
      </c>
      <c r="L425" s="102"/>
      <c r="M425" s="75"/>
      <c r="N425" s="79"/>
      <c r="O425" s="102"/>
      <c r="P425" s="102"/>
      <c r="Q425" s="122">
        <v>240.92</v>
      </c>
      <c r="R425" s="103"/>
      <c r="AD425" s="74">
        <v>2001.0</v>
      </c>
      <c r="AE425" s="102"/>
      <c r="AF425" s="75"/>
      <c r="AG425" s="79"/>
      <c r="AH425" s="102"/>
      <c r="AI425" s="75"/>
      <c r="AJ425" s="122"/>
      <c r="AK425" s="103"/>
    </row>
    <row r="426" ht="13.5" customHeight="1">
      <c r="Q426" s="113" t="s">
        <v>199</v>
      </c>
      <c r="R426" s="36">
        <f>AVERAGE(R397:R425)</f>
        <v>238.7769231</v>
      </c>
      <c r="AJ426" s="113" t="s">
        <v>199</v>
      </c>
      <c r="AK426" s="36">
        <f>AVERAGE(AK397:AK425)</f>
        <v>238.7769231</v>
      </c>
    </row>
    <row r="427" ht="12.75" customHeight="1">
      <c r="Q427" s="113" t="s">
        <v>200</v>
      </c>
      <c r="R427" s="114">
        <f>STDEV(R397:R425)</f>
        <v>0.382944061</v>
      </c>
      <c r="AJ427" s="113" t="s">
        <v>200</v>
      </c>
      <c r="AK427" s="114">
        <f>STDEV(AK397:AK425)</f>
        <v>0.382944061</v>
      </c>
    </row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99">
    <mergeCell ref="L2:L3"/>
    <mergeCell ref="M2:O2"/>
    <mergeCell ref="P2:R2"/>
    <mergeCell ref="I6:J6"/>
    <mergeCell ref="I7:J7"/>
    <mergeCell ref="AA8:AB8"/>
    <mergeCell ref="AA9:AB9"/>
    <mergeCell ref="L39:L40"/>
    <mergeCell ref="M39:O39"/>
    <mergeCell ref="P39:R39"/>
    <mergeCell ref="I42:J42"/>
    <mergeCell ref="I43:J43"/>
    <mergeCell ref="AA44:AB44"/>
    <mergeCell ref="AA45:AB45"/>
    <mergeCell ref="J74:J75"/>
    <mergeCell ref="K74:M74"/>
    <mergeCell ref="N74:P74"/>
    <mergeCell ref="Z74:Z75"/>
    <mergeCell ref="AA74:AC74"/>
    <mergeCell ref="AD74:AF74"/>
    <mergeCell ref="U100:V100"/>
    <mergeCell ref="AA113:AC113"/>
    <mergeCell ref="AD113:AF113"/>
    <mergeCell ref="U101:V101"/>
    <mergeCell ref="D103:E103"/>
    <mergeCell ref="D104:E104"/>
    <mergeCell ref="J113:J114"/>
    <mergeCell ref="K113:M113"/>
    <mergeCell ref="N113:P113"/>
    <mergeCell ref="Z113:Z114"/>
    <mergeCell ref="AD167:AD168"/>
    <mergeCell ref="AE167:AG167"/>
    <mergeCell ref="AH167:AJ167"/>
    <mergeCell ref="D139:E139"/>
    <mergeCell ref="U139:V139"/>
    <mergeCell ref="D140:E140"/>
    <mergeCell ref="U140:V140"/>
    <mergeCell ref="L167:L168"/>
    <mergeCell ref="M167:O167"/>
    <mergeCell ref="P167:R167"/>
    <mergeCell ref="AE394:AG394"/>
    <mergeCell ref="AH394:AJ394"/>
    <mergeCell ref="H398:I398"/>
    <mergeCell ref="H399:I399"/>
    <mergeCell ref="AA399:AB399"/>
    <mergeCell ref="AA400:AB400"/>
    <mergeCell ref="K351:K352"/>
    <mergeCell ref="H355:I355"/>
    <mergeCell ref="H356:I356"/>
    <mergeCell ref="K394:K395"/>
    <mergeCell ref="L394:N394"/>
    <mergeCell ref="O394:Q394"/>
    <mergeCell ref="AD394:AD395"/>
    <mergeCell ref="I202:J202"/>
    <mergeCell ref="I203:J203"/>
    <mergeCell ref="AD204:AD205"/>
    <mergeCell ref="AE204:AG204"/>
    <mergeCell ref="AH204:AJ204"/>
    <mergeCell ref="I169:J169"/>
    <mergeCell ref="I170:J170"/>
    <mergeCell ref="U173:V173"/>
    <mergeCell ref="U174:V174"/>
    <mergeCell ref="L201:L202"/>
    <mergeCell ref="M201:O201"/>
    <mergeCell ref="P201:R201"/>
    <mergeCell ref="U239:V239"/>
    <mergeCell ref="AD239:AD240"/>
    <mergeCell ref="AE239:AG239"/>
    <mergeCell ref="AH239:AJ239"/>
    <mergeCell ref="U240:V240"/>
    <mergeCell ref="U211:V211"/>
    <mergeCell ref="U212:V212"/>
    <mergeCell ref="L236:L237"/>
    <mergeCell ref="M236:O236"/>
    <mergeCell ref="P236:R236"/>
    <mergeCell ref="I237:J237"/>
    <mergeCell ref="I238:J238"/>
    <mergeCell ref="L275:L276"/>
    <mergeCell ref="M275:O275"/>
    <mergeCell ref="P275:R275"/>
    <mergeCell ref="AD275:AD276"/>
    <mergeCell ref="AE275:AG275"/>
    <mergeCell ref="AH275:AJ275"/>
    <mergeCell ref="I279:J279"/>
    <mergeCell ref="I280:J280"/>
    <mergeCell ref="U278:V278"/>
    <mergeCell ref="U279:V279"/>
    <mergeCell ref="L313:L314"/>
    <mergeCell ref="M313:O313"/>
    <mergeCell ref="AD313:AD314"/>
    <mergeCell ref="AE313:AG313"/>
    <mergeCell ref="AH313:AJ313"/>
    <mergeCell ref="P313:R313"/>
    <mergeCell ref="U316:V316"/>
    <mergeCell ref="U317:V317"/>
    <mergeCell ref="I319:J319"/>
    <mergeCell ref="I320:J320"/>
    <mergeCell ref="L351:N351"/>
    <mergeCell ref="O351:Q351"/>
  </mergeCells>
  <printOptions/>
  <pageMargins bottom="0.75" footer="0.0" header="0.0" left="0.7" right="0.7" top="0.75"/>
  <pageSetup orientation="landscape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9" width="8.0"/>
    <col customWidth="1" min="10" max="10" width="13.86"/>
    <col customWidth="1" min="11" max="11" width="10.57"/>
    <col customWidth="1" min="12" max="20" width="11.43"/>
    <col customWidth="1" min="21" max="21" width="13.71"/>
    <col customWidth="1" min="22" max="22" width="13.29"/>
    <col customWidth="1" min="23" max="23" width="12.29"/>
    <col customWidth="1" min="24" max="31" width="11.43"/>
    <col customWidth="1" min="32" max="32" width="13.57"/>
    <col customWidth="1" min="33" max="35" width="11.43"/>
    <col customWidth="1" min="36" max="45" width="8.0"/>
    <col customWidth="1" min="46" max="46" width="13.43"/>
    <col customWidth="1" min="47" max="47" width="13.57"/>
    <col customWidth="1" min="48" max="48" width="11.86"/>
    <col customWidth="1" min="49" max="58" width="8.0"/>
    <col customWidth="1" min="59" max="59" width="13.14"/>
    <col customWidth="1" min="60" max="60" width="13.29"/>
    <col customWidth="1" min="61" max="69" width="12.14"/>
    <col customWidth="1" min="70" max="70" width="13.57"/>
    <col customWidth="1" min="71" max="73" width="12.14"/>
    <col customWidth="1" min="74" max="82" width="8.0"/>
    <col customWidth="1" min="83" max="83" width="14.29"/>
    <col customWidth="1" min="84" max="84" width="12.71"/>
    <col customWidth="1" min="85" max="85" width="12.43"/>
    <col customWidth="1" min="86" max="95" width="8.0"/>
    <col customWidth="1" min="96" max="96" width="14.14"/>
    <col customWidth="1" min="97" max="97" width="17.14"/>
    <col customWidth="1" min="98" max="98" width="14.29"/>
    <col customWidth="1" min="99" max="108" width="8.0"/>
    <col customWidth="1" min="109" max="109" width="14.57"/>
    <col customWidth="1" min="110" max="110" width="17.86"/>
    <col customWidth="1" min="111" max="111" width="18.86"/>
    <col customWidth="1" min="112" max="124" width="8.0"/>
    <col customWidth="1" min="125" max="125" width="14.43"/>
    <col customWidth="1" min="126" max="126" width="2.86"/>
    <col customWidth="1" min="127" max="127" width="8.57"/>
    <col customWidth="1" min="128" max="128" width="12.86"/>
    <col customWidth="1" min="129" max="129" width="12.29"/>
    <col customWidth="1" min="130" max="130" width="11.29"/>
    <col customWidth="1" min="131" max="143" width="8.0"/>
    <col customWidth="1" min="144" max="144" width="10.14"/>
    <col customWidth="1" min="145" max="145" width="3.71"/>
    <col customWidth="1" min="146" max="146" width="8.0"/>
    <col customWidth="1" min="147" max="147" width="14.29"/>
    <col customWidth="1" min="148" max="148" width="12.43"/>
    <col customWidth="1" min="149" max="149" width="11.71"/>
    <col customWidth="1" min="150" max="159" width="8.0"/>
    <col customWidth="1" min="160" max="160" width="14.43"/>
    <col customWidth="1" min="161" max="161" width="12.71"/>
    <col customWidth="1" min="162" max="162" width="13.14"/>
    <col customWidth="1" min="163" max="172" width="8.0"/>
    <col customWidth="1" min="173" max="173" width="13.14"/>
    <col customWidth="1" min="174" max="174" width="10.57"/>
    <col customWidth="1" min="175" max="175" width="11.29"/>
    <col customWidth="1" min="176" max="187" width="8.0"/>
    <col customWidth="1" min="188" max="188" width="11.43"/>
    <col customWidth="1" min="189" max="190" width="8.0"/>
    <col customWidth="1" min="191" max="191" width="14.0"/>
    <col customWidth="1" min="192" max="192" width="8.0"/>
    <col customWidth="1" min="193" max="193" width="9.57"/>
    <col customWidth="1" min="194" max="203" width="8.0"/>
    <col customWidth="1" min="204" max="204" width="13.43"/>
    <col customWidth="1" min="205" max="205" width="8.0"/>
    <col customWidth="1" min="206" max="206" width="10.71"/>
    <col customWidth="1" min="207" max="216" width="8.0"/>
    <col customWidth="1" min="217" max="217" width="12.86"/>
    <col customWidth="1" min="218" max="218" width="10.57"/>
    <col customWidth="1" min="219" max="219" width="11.43"/>
    <col customWidth="1" min="220" max="228" width="8.0"/>
    <col customWidth="1" min="229" max="229" width="13.43"/>
    <col customWidth="1" min="230" max="230" width="10.71"/>
    <col customWidth="1" min="231" max="231" width="8.0"/>
    <col customWidth="1" min="232" max="232" width="11.29"/>
    <col customWidth="1" min="233" max="233" width="8.0"/>
  </cols>
  <sheetData>
    <row r="1" ht="13.5" customHeight="1">
      <c r="HU1" s="84" t="s">
        <v>256</v>
      </c>
    </row>
    <row r="2" ht="15.75" customHeight="1">
      <c r="I2" s="85" t="s">
        <v>8</v>
      </c>
      <c r="J2" s="115" t="s">
        <v>257</v>
      </c>
      <c r="K2" s="87"/>
      <c r="L2" s="89"/>
      <c r="M2" s="90"/>
      <c r="N2" s="90"/>
      <c r="O2" s="90"/>
      <c r="P2" s="90"/>
      <c r="Q2" s="90"/>
      <c r="R2" s="90"/>
      <c r="S2" s="90"/>
      <c r="T2" s="85" t="s">
        <v>8</v>
      </c>
      <c r="U2" s="115" t="s">
        <v>258</v>
      </c>
      <c r="V2" s="87"/>
      <c r="W2" s="89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S2" s="85" t="s">
        <v>8</v>
      </c>
      <c r="AT2" s="105" t="s">
        <v>259</v>
      </c>
      <c r="AU2" s="87"/>
      <c r="AV2" s="89"/>
      <c r="BF2" s="85" t="s">
        <v>8</v>
      </c>
      <c r="BG2" s="105" t="s">
        <v>260</v>
      </c>
      <c r="BH2" s="87"/>
      <c r="BI2" s="89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CD2" s="85" t="s">
        <v>8</v>
      </c>
      <c r="CE2" s="135" t="s">
        <v>261</v>
      </c>
      <c r="CF2" s="5"/>
      <c r="CG2" s="136"/>
      <c r="CQ2" s="85" t="s">
        <v>8</v>
      </c>
      <c r="CR2" s="135" t="s">
        <v>262</v>
      </c>
      <c r="CS2" s="5"/>
      <c r="CT2" s="136"/>
      <c r="DD2" s="85" t="s">
        <v>8</v>
      </c>
      <c r="DE2" s="135" t="s">
        <v>263</v>
      </c>
      <c r="DF2" s="5"/>
      <c r="DG2" s="136"/>
      <c r="DW2" s="85" t="s">
        <v>8</v>
      </c>
      <c r="DX2" s="137" t="s">
        <v>264</v>
      </c>
      <c r="DY2" s="5"/>
      <c r="DZ2" s="136"/>
      <c r="EP2" s="85" t="s">
        <v>8</v>
      </c>
      <c r="EQ2" s="137" t="s">
        <v>265</v>
      </c>
      <c r="ER2" s="5"/>
      <c r="ES2" s="136"/>
      <c r="FC2" s="85" t="s">
        <v>8</v>
      </c>
      <c r="FD2" s="137" t="s">
        <v>266</v>
      </c>
      <c r="FE2" s="5"/>
      <c r="FF2" s="136"/>
      <c r="FP2" s="85" t="s">
        <v>8</v>
      </c>
      <c r="FQ2" s="137" t="s">
        <v>267</v>
      </c>
      <c r="FR2" s="5"/>
      <c r="FS2" s="136"/>
      <c r="GH2" s="85" t="s">
        <v>8</v>
      </c>
      <c r="GI2" s="137" t="s">
        <v>268</v>
      </c>
      <c r="GJ2" s="5"/>
      <c r="GK2" s="136"/>
      <c r="GU2" s="85" t="s">
        <v>8</v>
      </c>
      <c r="GV2" s="137" t="s">
        <v>269</v>
      </c>
      <c r="GW2" s="5"/>
      <c r="GX2" s="136"/>
      <c r="HH2" s="85" t="s">
        <v>8</v>
      </c>
      <c r="HI2" s="137" t="s">
        <v>270</v>
      </c>
      <c r="HJ2" s="5"/>
      <c r="HK2" s="136"/>
    </row>
    <row r="3" ht="15.75" customHeight="1">
      <c r="I3" s="91"/>
      <c r="J3" s="116" t="s">
        <v>177</v>
      </c>
      <c r="K3" s="93" t="s">
        <v>176</v>
      </c>
      <c r="L3" s="30" t="s">
        <v>175</v>
      </c>
      <c r="M3" s="14"/>
      <c r="N3" s="14"/>
      <c r="O3" s="14"/>
      <c r="P3" s="14"/>
      <c r="Q3" s="14"/>
      <c r="R3" s="14"/>
      <c r="S3" s="14"/>
      <c r="T3" s="91"/>
      <c r="U3" s="116" t="s">
        <v>177</v>
      </c>
      <c r="V3" s="93" t="s">
        <v>176</v>
      </c>
      <c r="W3" s="30" t="s">
        <v>175</v>
      </c>
      <c r="X3" s="14"/>
      <c r="Y3" s="14"/>
      <c r="Z3" s="14"/>
      <c r="AA3" s="14"/>
      <c r="AB3" s="14"/>
      <c r="AC3" s="14"/>
      <c r="AD3" s="14"/>
      <c r="AE3" s="85" t="s">
        <v>8</v>
      </c>
      <c r="AF3" s="115" t="s">
        <v>271</v>
      </c>
      <c r="AG3" s="87"/>
      <c r="AH3" s="89"/>
      <c r="AI3" s="14"/>
      <c r="AS3" s="91"/>
      <c r="AT3" s="116" t="s">
        <v>177</v>
      </c>
      <c r="AU3" s="93" t="s">
        <v>176</v>
      </c>
      <c r="AV3" s="30" t="s">
        <v>175</v>
      </c>
      <c r="BF3" s="91"/>
      <c r="BG3" s="116" t="s">
        <v>177</v>
      </c>
      <c r="BH3" s="93" t="s">
        <v>176</v>
      </c>
      <c r="BI3" s="30" t="s">
        <v>175</v>
      </c>
      <c r="BJ3" s="14"/>
      <c r="BK3" s="14"/>
      <c r="BL3" s="14"/>
      <c r="BM3" s="14"/>
      <c r="BN3" s="14"/>
      <c r="BO3" s="14"/>
      <c r="BP3" s="14"/>
      <c r="BQ3" s="85" t="s">
        <v>8</v>
      </c>
      <c r="BR3" s="137" t="s">
        <v>272</v>
      </c>
      <c r="BS3" s="5"/>
      <c r="BT3" s="136"/>
      <c r="BU3" s="14"/>
      <c r="CD3" s="91"/>
      <c r="CE3" s="116" t="s">
        <v>177</v>
      </c>
      <c r="CF3" s="93" t="s">
        <v>176</v>
      </c>
      <c r="CG3" s="138" t="s">
        <v>175</v>
      </c>
      <c r="CQ3" s="91"/>
      <c r="CR3" s="116" t="s">
        <v>177</v>
      </c>
      <c r="CS3" s="93" t="s">
        <v>176</v>
      </c>
      <c r="CT3" s="138" t="s">
        <v>175</v>
      </c>
      <c r="DD3" s="91"/>
      <c r="DE3" s="116" t="s">
        <v>177</v>
      </c>
      <c r="DF3" s="93" t="s">
        <v>176</v>
      </c>
      <c r="DG3" s="138" t="s">
        <v>175</v>
      </c>
      <c r="DQ3" s="85" t="s">
        <v>8</v>
      </c>
      <c r="DR3" s="137" t="s">
        <v>273</v>
      </c>
      <c r="DS3" s="139" t="s">
        <v>274</v>
      </c>
      <c r="DT3" s="139" t="s">
        <v>275</v>
      </c>
      <c r="DU3" s="140" t="s">
        <v>276</v>
      </c>
      <c r="DV3" s="134"/>
      <c r="DW3" s="141"/>
      <c r="DX3" s="142" t="s">
        <v>277</v>
      </c>
      <c r="DZ3" s="143"/>
      <c r="EJ3" s="85" t="s">
        <v>8</v>
      </c>
      <c r="EK3" s="139" t="s">
        <v>34</v>
      </c>
      <c r="EL3" s="10" t="s">
        <v>34</v>
      </c>
      <c r="EM3" s="139" t="s">
        <v>35</v>
      </c>
      <c r="EN3" s="140" t="s">
        <v>265</v>
      </c>
      <c r="EP3" s="141"/>
      <c r="EQ3" s="142" t="s">
        <v>278</v>
      </c>
      <c r="ES3" s="143"/>
      <c r="FC3" s="141"/>
      <c r="FD3" s="142" t="s">
        <v>279</v>
      </c>
      <c r="FF3" s="143"/>
      <c r="FP3" s="141"/>
      <c r="FQ3" s="142" t="s">
        <v>280</v>
      </c>
      <c r="FS3" s="143"/>
      <c r="GC3" s="85" t="s">
        <v>8</v>
      </c>
      <c r="GD3" s="137" t="s">
        <v>281</v>
      </c>
      <c r="GE3" s="5"/>
      <c r="GF3" s="136"/>
      <c r="GH3" s="141"/>
      <c r="GI3" s="142" t="s">
        <v>51</v>
      </c>
      <c r="GK3" s="143"/>
      <c r="GM3" s="1"/>
      <c r="GN3" s="144"/>
      <c r="GU3" s="91"/>
      <c r="GV3" s="116" t="s">
        <v>177</v>
      </c>
      <c r="GW3" s="93" t="s">
        <v>176</v>
      </c>
      <c r="GX3" s="138" t="s">
        <v>175</v>
      </c>
      <c r="HH3" s="91"/>
      <c r="HI3" s="116" t="s">
        <v>177</v>
      </c>
      <c r="HJ3" s="93" t="s">
        <v>176</v>
      </c>
      <c r="HK3" s="138" t="s">
        <v>175</v>
      </c>
      <c r="HU3" s="145" t="s">
        <v>282</v>
      </c>
      <c r="HV3" s="136"/>
    </row>
    <row r="4" ht="15.75" customHeight="1">
      <c r="I4" s="96">
        <v>82.0</v>
      </c>
      <c r="J4" s="97"/>
      <c r="K4" s="98"/>
      <c r="L4" s="39">
        <v>237.8</v>
      </c>
      <c r="M4" s="1"/>
      <c r="N4" s="1"/>
      <c r="O4" s="1"/>
      <c r="P4" s="1"/>
      <c r="Q4" s="1"/>
      <c r="R4" s="1"/>
      <c r="S4" s="1"/>
      <c r="T4" s="96">
        <v>89.0</v>
      </c>
      <c r="U4" s="146"/>
      <c r="V4" s="97">
        <v>238.2</v>
      </c>
      <c r="W4" s="129"/>
      <c r="X4" s="1"/>
      <c r="Y4" s="1"/>
      <c r="Z4" s="1"/>
      <c r="AA4" s="1"/>
      <c r="AB4" s="1"/>
      <c r="AC4" s="1"/>
      <c r="AD4" s="1"/>
      <c r="AE4" s="91"/>
      <c r="AF4" s="116" t="s">
        <v>177</v>
      </c>
      <c r="AG4" s="93" t="s">
        <v>176</v>
      </c>
      <c r="AH4" s="30" t="s">
        <v>175</v>
      </c>
      <c r="AI4" s="1"/>
      <c r="AS4" s="31">
        <v>99.0</v>
      </c>
      <c r="AT4" s="35">
        <v>238.0</v>
      </c>
      <c r="AV4" s="124"/>
      <c r="BF4" s="31">
        <v>98.0</v>
      </c>
      <c r="BG4" s="35">
        <v>0.0</v>
      </c>
      <c r="BI4" s="119"/>
      <c r="BJ4" s="1"/>
      <c r="BK4" s="1"/>
      <c r="BL4" s="1"/>
      <c r="BM4" s="1"/>
      <c r="BN4" s="1"/>
      <c r="BO4" s="1"/>
      <c r="BP4" s="1"/>
      <c r="BQ4" s="91"/>
      <c r="BR4" s="116" t="s">
        <v>177</v>
      </c>
      <c r="BS4" s="93" t="s">
        <v>176</v>
      </c>
      <c r="BT4" s="138" t="s">
        <v>175</v>
      </c>
      <c r="BU4" s="1"/>
      <c r="CD4" s="147">
        <v>92.0</v>
      </c>
      <c r="CE4" s="148">
        <v>0.016129032258064516</v>
      </c>
      <c r="CG4" s="129"/>
      <c r="CQ4" s="149" t="s">
        <v>283</v>
      </c>
      <c r="CR4" s="150">
        <v>25.425545283188224</v>
      </c>
      <c r="CS4" s="98"/>
      <c r="CT4" s="129"/>
      <c r="DD4" s="151" t="s">
        <v>283</v>
      </c>
      <c r="DE4" s="150">
        <v>4.264099572150914</v>
      </c>
      <c r="DF4" s="98"/>
      <c r="DG4" s="129"/>
      <c r="DQ4" s="91"/>
      <c r="DR4" s="152" t="s">
        <v>53</v>
      </c>
      <c r="DS4" s="153" t="s">
        <v>284</v>
      </c>
      <c r="DT4" s="153" t="s">
        <v>285</v>
      </c>
      <c r="DU4" s="30" t="s">
        <v>286</v>
      </c>
      <c r="DW4" s="91"/>
      <c r="DX4" s="116" t="s">
        <v>177</v>
      </c>
      <c r="DY4" s="93" t="s">
        <v>176</v>
      </c>
      <c r="DZ4" s="138" t="s">
        <v>175</v>
      </c>
      <c r="EJ4" s="91"/>
      <c r="EK4" s="154" t="s">
        <v>53</v>
      </c>
      <c r="EL4" s="155" t="s">
        <v>287</v>
      </c>
      <c r="EM4" s="153" t="s">
        <v>288</v>
      </c>
      <c r="EN4" s="30" t="s">
        <v>289</v>
      </c>
      <c r="EP4" s="91"/>
      <c r="EQ4" s="116" t="s">
        <v>177</v>
      </c>
      <c r="ER4" s="93" t="s">
        <v>176</v>
      </c>
      <c r="ES4" s="138" t="s">
        <v>175</v>
      </c>
      <c r="FC4" s="91"/>
      <c r="FD4" s="116" t="s">
        <v>177</v>
      </c>
      <c r="FE4" s="93" t="s">
        <v>176</v>
      </c>
      <c r="FF4" s="138" t="s">
        <v>175</v>
      </c>
      <c r="FP4" s="91"/>
      <c r="FQ4" s="116" t="s">
        <v>177</v>
      </c>
      <c r="FR4" s="93" t="s">
        <v>176</v>
      </c>
      <c r="FS4" s="138" t="s">
        <v>175</v>
      </c>
      <c r="FV4" s="134"/>
      <c r="FW4" s="144"/>
      <c r="GC4" s="91"/>
      <c r="GD4" s="94" t="s">
        <v>290</v>
      </c>
      <c r="GE4" s="94" t="s">
        <v>291</v>
      </c>
      <c r="GF4" s="95" t="s">
        <v>292</v>
      </c>
      <c r="GH4" s="91"/>
      <c r="GI4" s="116" t="s">
        <v>177</v>
      </c>
      <c r="GJ4" s="93" t="s">
        <v>176</v>
      </c>
      <c r="GK4" s="138" t="s">
        <v>175</v>
      </c>
      <c r="GM4" s="1"/>
      <c r="GN4" s="144"/>
      <c r="GU4" s="149" t="s">
        <v>293</v>
      </c>
      <c r="GV4" s="97">
        <v>237.1</v>
      </c>
      <c r="GW4" s="98"/>
      <c r="GX4" s="129"/>
      <c r="HH4" s="96">
        <v>83.0</v>
      </c>
      <c r="HI4" s="156">
        <v>0.54</v>
      </c>
      <c r="HJ4" s="98"/>
      <c r="HK4" s="129"/>
      <c r="HU4" s="157" t="s">
        <v>177</v>
      </c>
      <c r="HV4" s="138" t="s">
        <v>175</v>
      </c>
      <c r="HX4" s="14" t="s">
        <v>177</v>
      </c>
      <c r="HY4" s="14" t="s">
        <v>294</v>
      </c>
    </row>
    <row r="5" ht="12.75" customHeight="1">
      <c r="I5" s="40">
        <v>95.0</v>
      </c>
      <c r="J5" s="44">
        <v>238.0</v>
      </c>
      <c r="K5" s="100"/>
      <c r="L5" s="101"/>
      <c r="M5" s="36"/>
      <c r="N5" s="36"/>
      <c r="O5" s="36"/>
      <c r="P5" s="36"/>
      <c r="Q5" s="36"/>
      <c r="R5" s="36"/>
      <c r="S5" s="36"/>
      <c r="T5" s="40">
        <v>93.0</v>
      </c>
      <c r="U5" s="43">
        <v>238.5</v>
      </c>
      <c r="V5" s="100"/>
      <c r="W5" s="47"/>
      <c r="X5" s="36"/>
      <c r="Y5" s="36"/>
      <c r="Z5" s="36"/>
      <c r="AA5" s="36"/>
      <c r="AB5" s="36"/>
      <c r="AC5" s="36"/>
      <c r="AD5" s="36"/>
      <c r="AE5" s="96">
        <v>99.0</v>
      </c>
      <c r="AF5" s="97">
        <v>240.4</v>
      </c>
      <c r="AG5" s="98"/>
      <c r="AH5" s="129"/>
      <c r="AI5" s="36"/>
      <c r="AS5" s="40">
        <v>89.0</v>
      </c>
      <c r="AT5" s="56"/>
      <c r="AU5" s="43">
        <v>238.2</v>
      </c>
      <c r="AV5" s="47"/>
      <c r="BF5" s="40">
        <v>99.0</v>
      </c>
      <c r="BG5" s="43">
        <v>0.09999999999999432</v>
      </c>
      <c r="BH5" s="100"/>
      <c r="BI5" s="47"/>
      <c r="BJ5" s="1"/>
      <c r="BK5" s="1"/>
      <c r="BL5" s="1"/>
      <c r="BM5" s="1"/>
      <c r="BN5" s="1"/>
      <c r="BO5" s="1"/>
      <c r="BP5" s="1"/>
      <c r="BQ5" s="147">
        <v>99.0</v>
      </c>
      <c r="BR5" s="158">
        <v>2.0</v>
      </c>
      <c r="BS5" s="98"/>
      <c r="BT5" s="39"/>
      <c r="BU5" s="1"/>
      <c r="CD5" s="31">
        <v>89.0</v>
      </c>
      <c r="CE5" s="56"/>
      <c r="CF5" s="55">
        <v>0.022222222222222223</v>
      </c>
      <c r="CG5" s="101"/>
      <c r="CQ5" s="151" t="s">
        <v>293</v>
      </c>
      <c r="CR5" s="42">
        <v>33.9463543069144</v>
      </c>
      <c r="CS5" s="100"/>
      <c r="CT5" s="101"/>
      <c r="DD5" s="40">
        <v>92.0</v>
      </c>
      <c r="DE5" s="42">
        <v>9.438083116416838</v>
      </c>
      <c r="DF5" s="100"/>
      <c r="DG5" s="101"/>
      <c r="DQ5" s="31">
        <v>1972.0</v>
      </c>
      <c r="DR5" s="35">
        <v>21.0</v>
      </c>
      <c r="DS5" s="35">
        <f t="shared" ref="DS5:DS34" si="1">DR5*8</f>
        <v>168</v>
      </c>
      <c r="DT5" s="34">
        <v>593.4</v>
      </c>
      <c r="DU5" s="124">
        <f t="shared" ref="DU5:DU32" si="2">DS5+DT5</f>
        <v>761.4</v>
      </c>
      <c r="DW5" s="31">
        <v>86.0</v>
      </c>
      <c r="DX5" s="98"/>
      <c r="DY5" s="98"/>
      <c r="DZ5" s="39">
        <v>519.1</v>
      </c>
      <c r="EJ5" s="31">
        <v>1972.0</v>
      </c>
      <c r="EK5" s="43">
        <v>23.9</v>
      </c>
      <c r="EL5" s="35">
        <f t="shared" ref="EL5:EL34" si="3">EK5*8</f>
        <v>191.2</v>
      </c>
      <c r="EM5" s="44">
        <v>1834.4</v>
      </c>
      <c r="EN5" s="124">
        <f t="shared" ref="EN5:EN26" si="4">EL5+EM5</f>
        <v>2025.6</v>
      </c>
      <c r="EP5" s="96">
        <v>83.0</v>
      </c>
      <c r="EQ5" s="97">
        <v>1011.2</v>
      </c>
      <c r="ES5" s="129"/>
      <c r="FC5" s="31">
        <v>83.0</v>
      </c>
      <c r="FD5" s="97">
        <v>5.0</v>
      </c>
      <c r="FE5" s="98"/>
      <c r="FF5" s="129"/>
      <c r="FP5" s="96">
        <v>99.0</v>
      </c>
      <c r="FQ5" s="99">
        <v>162.9</v>
      </c>
      <c r="FR5" s="98"/>
      <c r="FS5" s="129"/>
      <c r="FV5" s="134"/>
      <c r="FW5" s="144"/>
      <c r="GC5" s="40">
        <v>1973.0</v>
      </c>
      <c r="GD5" s="34">
        <v>237.7</v>
      </c>
      <c r="GE5" s="35">
        <v>240.2</v>
      </c>
      <c r="GF5" s="124">
        <f t="shared" ref="GF5:GF32" si="5">-GD5+GE5</f>
        <v>2.5</v>
      </c>
      <c r="GH5" s="96">
        <v>82.0</v>
      </c>
      <c r="GI5" s="98"/>
      <c r="GJ5" s="98"/>
      <c r="GK5" s="120">
        <v>0.6000000000000227</v>
      </c>
      <c r="GM5" s="159"/>
      <c r="GN5" s="144"/>
      <c r="GU5" s="40">
        <v>82.0</v>
      </c>
      <c r="GV5" s="100"/>
      <c r="GW5" s="100"/>
      <c r="GX5" s="47">
        <v>237.2</v>
      </c>
      <c r="HH5" s="40">
        <v>98.0</v>
      </c>
      <c r="HI5" s="66">
        <v>0.58</v>
      </c>
      <c r="HJ5" s="100"/>
      <c r="HK5" s="47"/>
      <c r="HU5" s="160">
        <v>82.45945888503962</v>
      </c>
      <c r="HV5" s="129"/>
      <c r="HX5" s="161">
        <v>82.45945888503962</v>
      </c>
      <c r="HY5" s="161">
        <v>196.4931669890119</v>
      </c>
    </row>
    <row r="6" ht="12.75" customHeight="1">
      <c r="I6" s="151" t="s">
        <v>283</v>
      </c>
      <c r="J6" s="43">
        <v>238.3</v>
      </c>
      <c r="K6" s="100"/>
      <c r="L6" s="47"/>
      <c r="M6" s="1"/>
      <c r="N6" s="1"/>
      <c r="O6" s="1"/>
      <c r="P6" s="1"/>
      <c r="Q6" s="1"/>
      <c r="R6" s="1"/>
      <c r="S6" s="1"/>
      <c r="T6" s="40">
        <v>99.0</v>
      </c>
      <c r="U6" s="43">
        <v>238.5</v>
      </c>
      <c r="V6" s="100"/>
      <c r="W6" s="54"/>
      <c r="X6" s="1"/>
      <c r="Y6" s="1"/>
      <c r="Z6" s="1"/>
      <c r="AA6" s="1"/>
      <c r="AB6" s="1"/>
      <c r="AC6" s="1"/>
      <c r="AD6" s="1"/>
      <c r="AE6" s="151" t="s">
        <v>293</v>
      </c>
      <c r="AF6" s="44">
        <v>240.556</v>
      </c>
      <c r="AG6" s="100"/>
      <c r="AH6" s="47"/>
      <c r="AI6" s="1"/>
      <c r="AS6" s="151" t="s">
        <v>293</v>
      </c>
      <c r="AT6" s="43">
        <v>238.3</v>
      </c>
      <c r="AV6" s="47"/>
      <c r="BF6" s="151" t="s">
        <v>293</v>
      </c>
      <c r="BG6" s="43">
        <v>0.19999999999998863</v>
      </c>
      <c r="BH6" s="100"/>
      <c r="BI6" s="47"/>
      <c r="BJ6" s="1"/>
      <c r="BK6" s="1"/>
      <c r="BL6" s="1"/>
      <c r="BM6" s="1"/>
      <c r="BN6" s="1"/>
      <c r="BO6" s="1"/>
      <c r="BP6" s="1"/>
      <c r="BQ6" s="162" t="s">
        <v>293</v>
      </c>
      <c r="BR6" s="163">
        <v>2.156000000000006</v>
      </c>
      <c r="BS6" s="100"/>
      <c r="BT6" s="47"/>
      <c r="BU6" s="1"/>
      <c r="CD6" s="40">
        <v>90.0</v>
      </c>
      <c r="CE6" s="56"/>
      <c r="CF6" s="55">
        <v>0.027522935779816512</v>
      </c>
      <c r="CG6" s="101"/>
      <c r="CQ6" s="40">
        <v>98.0</v>
      </c>
      <c r="CR6" s="164">
        <v>35.866708553989774</v>
      </c>
      <c r="CT6" s="165"/>
      <c r="DD6" s="40">
        <v>98.0</v>
      </c>
      <c r="DE6" s="42">
        <v>9.7024803279179</v>
      </c>
      <c r="DF6" s="100"/>
      <c r="DG6" s="101"/>
      <c r="DQ6" s="40">
        <v>1973.0</v>
      </c>
      <c r="DR6" s="43">
        <v>44.3</v>
      </c>
      <c r="DS6" s="44">
        <f t="shared" si="1"/>
        <v>354.4</v>
      </c>
      <c r="DT6" s="43">
        <v>763.8</v>
      </c>
      <c r="DU6" s="54">
        <f t="shared" si="2"/>
        <v>1118.2</v>
      </c>
      <c r="DW6" s="40">
        <v>78.0</v>
      </c>
      <c r="DX6" s="43"/>
      <c r="DY6" s="100"/>
      <c r="DZ6" s="47">
        <v>586.2</v>
      </c>
      <c r="EJ6" s="40">
        <v>1973.0</v>
      </c>
      <c r="EK6" s="44">
        <v>85.0</v>
      </c>
      <c r="EL6" s="44">
        <f t="shared" si="3"/>
        <v>680</v>
      </c>
      <c r="EM6" s="44">
        <v>3580.7</v>
      </c>
      <c r="EN6" s="54">
        <f t="shared" si="4"/>
        <v>4260.7</v>
      </c>
      <c r="EP6" s="40">
        <v>79.0</v>
      </c>
      <c r="EQ6" s="56"/>
      <c r="ER6" s="100"/>
      <c r="ES6" s="47">
        <v>1250.7</v>
      </c>
      <c r="FC6" s="40">
        <v>97.0</v>
      </c>
      <c r="FD6" s="43"/>
      <c r="FE6" s="100"/>
      <c r="FF6" s="47">
        <v>5.0</v>
      </c>
      <c r="FP6" s="40">
        <v>95.0</v>
      </c>
      <c r="FQ6" s="44">
        <v>228.8</v>
      </c>
      <c r="FR6" s="100"/>
      <c r="FS6" s="47"/>
      <c r="FV6" s="134"/>
      <c r="FW6" s="144"/>
      <c r="GC6" s="40">
        <v>1974.0</v>
      </c>
      <c r="GD6" s="44">
        <v>238.2</v>
      </c>
      <c r="GE6" s="44">
        <v>239.5</v>
      </c>
      <c r="GF6" s="124">
        <f t="shared" si="5"/>
        <v>1.3</v>
      </c>
      <c r="GH6" s="40">
        <v>95.0</v>
      </c>
      <c r="GI6" s="44">
        <v>0.6999999999999886</v>
      </c>
      <c r="GJ6" s="100"/>
      <c r="GK6" s="47"/>
      <c r="GM6" s="1"/>
      <c r="GN6" s="144"/>
      <c r="GU6" s="40">
        <v>88.0</v>
      </c>
      <c r="GV6" s="100"/>
      <c r="GW6" s="100"/>
      <c r="GX6" s="47">
        <v>237.2</v>
      </c>
      <c r="HH6" s="40">
        <v>74.0</v>
      </c>
      <c r="HI6" s="66">
        <v>0.61</v>
      </c>
      <c r="HJ6" s="100"/>
      <c r="HK6" s="47"/>
      <c r="HU6" s="166">
        <v>86.56989224458567</v>
      </c>
      <c r="HV6" s="47"/>
      <c r="HX6" s="161">
        <v>86.56989224458567</v>
      </c>
      <c r="HY6" s="161">
        <v>248.64933795243456</v>
      </c>
    </row>
    <row r="7" ht="12.75" customHeight="1">
      <c r="I7" s="40">
        <v>99.0</v>
      </c>
      <c r="J7" s="43">
        <v>238.4</v>
      </c>
      <c r="K7" s="100"/>
      <c r="L7" s="47"/>
      <c r="M7" s="1"/>
      <c r="N7" s="1"/>
      <c r="O7" s="1"/>
      <c r="P7" s="1"/>
      <c r="Q7" s="1"/>
      <c r="R7" s="1"/>
      <c r="S7" s="1"/>
      <c r="T7" s="151" t="s">
        <v>293</v>
      </c>
      <c r="U7" s="43">
        <v>238.6</v>
      </c>
      <c r="V7" s="100"/>
      <c r="W7" s="47"/>
      <c r="X7" s="1"/>
      <c r="Y7" s="1"/>
      <c r="Z7" s="1"/>
      <c r="AA7" s="1"/>
      <c r="AB7" s="1"/>
      <c r="AC7" s="1"/>
      <c r="AD7" s="1"/>
      <c r="AE7" s="151" t="s">
        <v>283</v>
      </c>
      <c r="AF7" s="44">
        <v>240.92</v>
      </c>
      <c r="AG7" s="100"/>
      <c r="AH7" s="47"/>
      <c r="AI7" s="1"/>
      <c r="AS7" s="40">
        <v>84.0</v>
      </c>
      <c r="AT7" s="56"/>
      <c r="AU7" s="100"/>
      <c r="AV7" s="47">
        <v>238.4</v>
      </c>
      <c r="BF7" s="40">
        <v>73.0</v>
      </c>
      <c r="BG7" s="56"/>
      <c r="BH7" s="44">
        <v>0.30000000000001137</v>
      </c>
      <c r="BI7" s="54"/>
      <c r="BJ7" s="36"/>
      <c r="BK7" s="36"/>
      <c r="BL7" s="36"/>
      <c r="BM7" s="36"/>
      <c r="BN7" s="36"/>
      <c r="BO7" s="36"/>
      <c r="BP7" s="36"/>
      <c r="BQ7" s="162" t="s">
        <v>295</v>
      </c>
      <c r="BR7" s="163">
        <v>2.5</v>
      </c>
      <c r="BS7" s="100"/>
      <c r="BT7" s="47"/>
      <c r="BU7" s="36"/>
      <c r="CD7" s="40">
        <v>84.0</v>
      </c>
      <c r="CE7" s="56"/>
      <c r="CF7" s="100"/>
      <c r="CG7" s="167">
        <v>0.028985507246376812</v>
      </c>
      <c r="CQ7" s="40">
        <v>83.0</v>
      </c>
      <c r="CR7" s="42">
        <v>38.72060867918479</v>
      </c>
      <c r="CS7" s="100"/>
      <c r="CT7" s="101"/>
      <c r="DD7" s="40">
        <v>81.0</v>
      </c>
      <c r="DE7" s="43"/>
      <c r="DF7" s="42">
        <v>10.90290685085542</v>
      </c>
      <c r="DG7" s="101"/>
      <c r="DQ7" s="40">
        <v>1974.0</v>
      </c>
      <c r="DR7" s="43">
        <v>66.1</v>
      </c>
      <c r="DS7" s="44">
        <f t="shared" si="1"/>
        <v>528.8</v>
      </c>
      <c r="DT7" s="43">
        <v>789.5</v>
      </c>
      <c r="DU7" s="54">
        <f t="shared" si="2"/>
        <v>1318.3</v>
      </c>
      <c r="DW7" s="40">
        <v>92.0</v>
      </c>
      <c r="DX7" s="43">
        <v>649.5</v>
      </c>
      <c r="DY7" s="100"/>
      <c r="DZ7" s="101"/>
      <c r="EJ7" s="40">
        <v>1974.0</v>
      </c>
      <c r="EK7" s="43">
        <v>81.9</v>
      </c>
      <c r="EL7" s="44">
        <f t="shared" si="3"/>
        <v>655.2</v>
      </c>
      <c r="EM7" s="44">
        <v>2079.2</v>
      </c>
      <c r="EN7" s="54">
        <f t="shared" si="4"/>
        <v>2734.4</v>
      </c>
      <c r="EP7" s="40">
        <v>81.0</v>
      </c>
      <c r="EQ7" s="43"/>
      <c r="ER7" s="43">
        <v>1462.7</v>
      </c>
      <c r="ES7" s="47"/>
      <c r="FC7" s="40">
        <v>79.0</v>
      </c>
      <c r="FD7" s="43"/>
      <c r="FE7" s="100"/>
      <c r="FF7" s="47">
        <v>6.0</v>
      </c>
      <c r="FP7" s="40">
        <v>82.0</v>
      </c>
      <c r="FQ7" s="100"/>
      <c r="FR7" s="100"/>
      <c r="FS7" s="54">
        <v>234.9</v>
      </c>
      <c r="FV7" s="168"/>
      <c r="FW7" s="144"/>
      <c r="GC7" s="40">
        <v>1975.0</v>
      </c>
      <c r="GD7" s="43">
        <v>237.8</v>
      </c>
      <c r="GE7" s="44">
        <v>239.2</v>
      </c>
      <c r="GF7" s="124">
        <f t="shared" si="5"/>
        <v>1.4</v>
      </c>
      <c r="GH7" s="151" t="s">
        <v>283</v>
      </c>
      <c r="GI7" s="44">
        <v>0.8000000000000114</v>
      </c>
      <c r="GJ7" s="100"/>
      <c r="GK7" s="54"/>
      <c r="GM7" s="1"/>
      <c r="GN7" s="144"/>
      <c r="GU7" s="40">
        <v>93.0</v>
      </c>
      <c r="GV7" s="43">
        <v>237.3</v>
      </c>
      <c r="GW7" s="100"/>
      <c r="GX7" s="47"/>
      <c r="HH7" s="40">
        <v>75.0</v>
      </c>
      <c r="HI7" s="100"/>
      <c r="HJ7" s="66">
        <v>0.61</v>
      </c>
      <c r="HK7" s="47"/>
      <c r="HU7" s="166">
        <v>101.8596841724937</v>
      </c>
      <c r="HV7" s="47"/>
      <c r="HX7" s="161">
        <v>101.8596841724937</v>
      </c>
      <c r="HY7" s="161">
        <v>256.8447004314467</v>
      </c>
    </row>
    <row r="8" ht="12.75" customHeight="1">
      <c r="I8" s="151" t="s">
        <v>293</v>
      </c>
      <c r="J8" s="43">
        <v>238.4</v>
      </c>
      <c r="K8" s="100"/>
      <c r="L8" s="47"/>
      <c r="M8" s="1"/>
      <c r="N8" s="1"/>
      <c r="O8" s="1"/>
      <c r="P8" s="1"/>
      <c r="Q8" s="1"/>
      <c r="R8" s="1"/>
      <c r="S8" s="1"/>
      <c r="T8" s="40">
        <v>82.0</v>
      </c>
      <c r="U8" s="43"/>
      <c r="V8" s="100"/>
      <c r="W8" s="54">
        <v>238.9</v>
      </c>
      <c r="X8" s="1"/>
      <c r="Y8" s="1"/>
      <c r="Z8" s="1"/>
      <c r="AA8" s="1"/>
      <c r="AB8" s="1"/>
      <c r="AC8" s="1"/>
      <c r="AD8" s="1"/>
      <c r="AE8" s="151" t="s">
        <v>295</v>
      </c>
      <c r="AF8" s="44">
        <v>241.4</v>
      </c>
      <c r="AG8" s="100"/>
      <c r="AH8" s="47"/>
      <c r="AI8" s="1"/>
      <c r="AS8" s="40">
        <v>88.0</v>
      </c>
      <c r="AT8" s="43"/>
      <c r="AV8" s="47">
        <v>238.4</v>
      </c>
      <c r="BF8" s="40">
        <v>90.0</v>
      </c>
      <c r="BG8" s="43"/>
      <c r="BH8" s="44">
        <v>0.4000000000000057</v>
      </c>
      <c r="BI8" s="54"/>
      <c r="BJ8" s="36"/>
      <c r="BK8" s="36"/>
      <c r="BL8" s="36"/>
      <c r="BM8" s="36"/>
      <c r="BN8" s="36"/>
      <c r="BO8" s="36"/>
      <c r="BP8" s="36"/>
      <c r="BQ8" s="151" t="s">
        <v>283</v>
      </c>
      <c r="BR8" s="44">
        <v>2.619999999999976</v>
      </c>
      <c r="BS8" s="100"/>
      <c r="BT8" s="47"/>
      <c r="BU8" s="36"/>
      <c r="CD8" s="40">
        <v>93.0</v>
      </c>
      <c r="CE8" s="55">
        <v>0.031578947368421054</v>
      </c>
      <c r="CG8" s="101"/>
      <c r="CQ8" s="40">
        <v>88.0</v>
      </c>
      <c r="CR8" s="43"/>
      <c r="CT8" s="169">
        <v>41.65687636615885</v>
      </c>
      <c r="DD8" s="40">
        <v>88.0</v>
      </c>
      <c r="DE8" s="43"/>
      <c r="DG8" s="169">
        <v>15.761722526403974</v>
      </c>
      <c r="DQ8" s="40">
        <v>1975.0</v>
      </c>
      <c r="DR8" s="43">
        <v>53.9</v>
      </c>
      <c r="DS8" s="44">
        <f t="shared" si="1"/>
        <v>431.2</v>
      </c>
      <c r="DT8" s="43">
        <v>604.8</v>
      </c>
      <c r="DU8" s="54">
        <f t="shared" si="2"/>
        <v>1036</v>
      </c>
      <c r="DW8" s="40">
        <v>93.0</v>
      </c>
      <c r="DX8" s="43">
        <v>655.5</v>
      </c>
      <c r="DY8" s="100"/>
      <c r="DZ8" s="101"/>
      <c r="EJ8" s="40">
        <v>1975.0</v>
      </c>
      <c r="EK8" s="43">
        <v>93.8</v>
      </c>
      <c r="EL8" s="44">
        <f t="shared" si="3"/>
        <v>750.4</v>
      </c>
      <c r="EM8" s="44">
        <v>2762.6</v>
      </c>
      <c r="EN8" s="54">
        <f t="shared" si="4"/>
        <v>3513</v>
      </c>
      <c r="EP8" s="40">
        <v>97.0</v>
      </c>
      <c r="EQ8" s="43"/>
      <c r="ER8" s="100"/>
      <c r="ES8" s="47">
        <v>1595.4</v>
      </c>
      <c r="FC8" s="40">
        <v>88.0</v>
      </c>
      <c r="FD8" s="43"/>
      <c r="FF8" s="47">
        <v>7.0</v>
      </c>
      <c r="FP8" s="151" t="s">
        <v>293</v>
      </c>
      <c r="FQ8" s="44">
        <v>249.4</v>
      </c>
      <c r="FR8" s="100"/>
      <c r="FS8" s="47"/>
      <c r="FV8" s="134"/>
      <c r="FW8" s="144"/>
      <c r="GC8" s="40">
        <v>1976.0</v>
      </c>
      <c r="GD8" s="43">
        <v>237.7</v>
      </c>
      <c r="GE8" s="44">
        <v>239.1</v>
      </c>
      <c r="GF8" s="124">
        <f t="shared" si="5"/>
        <v>1.4</v>
      </c>
      <c r="GH8" s="40">
        <v>81.0</v>
      </c>
      <c r="GI8" s="100"/>
      <c r="GJ8" s="44">
        <v>0.9000000000000057</v>
      </c>
      <c r="GK8" s="47"/>
      <c r="GM8" s="1"/>
      <c r="GN8" s="144"/>
      <c r="GU8" s="40">
        <v>95.0</v>
      </c>
      <c r="GV8" s="43">
        <v>237.3</v>
      </c>
      <c r="GW8" s="100"/>
      <c r="GX8" s="54"/>
      <c r="HH8" s="40">
        <v>89.0</v>
      </c>
      <c r="HI8" s="100"/>
      <c r="HJ8" s="66">
        <v>0.62</v>
      </c>
      <c r="HK8" s="54"/>
      <c r="HU8" s="166">
        <v>115.74249218932641</v>
      </c>
      <c r="HV8" s="47"/>
      <c r="HX8" s="161">
        <v>115.74249218932641</v>
      </c>
      <c r="HY8" s="161">
        <v>264.9465473634991</v>
      </c>
    </row>
    <row r="9" ht="12.75" customHeight="1">
      <c r="I9" s="40">
        <v>81.0</v>
      </c>
      <c r="J9" s="43"/>
      <c r="K9" s="43">
        <v>238.5</v>
      </c>
      <c r="L9" s="47"/>
      <c r="M9" s="1"/>
      <c r="N9" s="1"/>
      <c r="O9" s="1"/>
      <c r="P9" s="1"/>
      <c r="Q9" s="1"/>
      <c r="R9" s="1"/>
      <c r="S9" s="1"/>
      <c r="T9" s="40">
        <v>95.0</v>
      </c>
      <c r="U9" s="44">
        <v>239.0</v>
      </c>
      <c r="V9" s="100"/>
      <c r="W9" s="47"/>
      <c r="X9" s="1"/>
      <c r="Y9" s="1"/>
      <c r="Z9" s="1"/>
      <c r="AA9" s="1"/>
      <c r="AB9" s="1"/>
      <c r="AC9" s="1"/>
      <c r="AD9" s="1"/>
      <c r="AE9" s="40">
        <v>78.0</v>
      </c>
      <c r="AF9" s="100"/>
      <c r="AG9" s="100"/>
      <c r="AH9" s="54">
        <v>242.0</v>
      </c>
      <c r="AI9" s="1"/>
      <c r="AS9" s="40">
        <v>83.0</v>
      </c>
      <c r="AT9" s="43">
        <v>238.5</v>
      </c>
      <c r="AU9" s="100"/>
      <c r="AV9" s="47"/>
      <c r="BF9" s="40">
        <v>75.0</v>
      </c>
      <c r="BG9" s="43"/>
      <c r="BH9" s="43">
        <v>0.5</v>
      </c>
      <c r="BI9" s="47"/>
      <c r="BJ9" s="1"/>
      <c r="BK9" s="1"/>
      <c r="BL9" s="1"/>
      <c r="BM9" s="1"/>
      <c r="BN9" s="1"/>
      <c r="BO9" s="1"/>
      <c r="BP9" s="1"/>
      <c r="BQ9" s="40">
        <v>78.0</v>
      </c>
      <c r="BR9" s="100"/>
      <c r="BS9" s="100"/>
      <c r="BT9" s="54">
        <v>2.9000000000000057</v>
      </c>
      <c r="BU9" s="1"/>
      <c r="CD9" s="40">
        <v>78.0</v>
      </c>
      <c r="CE9" s="56"/>
      <c r="CF9" s="100"/>
      <c r="CG9" s="167">
        <v>0.037</v>
      </c>
      <c r="CQ9" s="40">
        <v>93.0</v>
      </c>
      <c r="CR9" s="42">
        <v>49.92933010202556</v>
      </c>
      <c r="CS9" s="100"/>
      <c r="CT9" s="101"/>
      <c r="DD9" s="151" t="s">
        <v>293</v>
      </c>
      <c r="DE9" s="42">
        <v>15.785447147174102</v>
      </c>
      <c r="DF9" s="100"/>
      <c r="DG9" s="101"/>
      <c r="DQ9" s="40">
        <v>1976.0</v>
      </c>
      <c r="DR9" s="43">
        <v>91.8</v>
      </c>
      <c r="DS9" s="44">
        <f t="shared" si="1"/>
        <v>734.4</v>
      </c>
      <c r="DT9" s="43">
        <v>652.1</v>
      </c>
      <c r="DU9" s="54">
        <f t="shared" si="2"/>
        <v>1386.5</v>
      </c>
      <c r="DW9" s="40">
        <v>83.0</v>
      </c>
      <c r="DX9" s="43">
        <v>724.8</v>
      </c>
      <c r="DY9" s="100"/>
      <c r="DZ9" s="101"/>
      <c r="EJ9" s="40">
        <v>1976.0</v>
      </c>
      <c r="EK9" s="43">
        <v>123.2</v>
      </c>
      <c r="EL9" s="44">
        <f t="shared" si="3"/>
        <v>985.6</v>
      </c>
      <c r="EM9" s="44">
        <v>2878.3</v>
      </c>
      <c r="EN9" s="54">
        <f t="shared" si="4"/>
        <v>3863.9</v>
      </c>
      <c r="EP9" s="40">
        <v>88.0</v>
      </c>
      <c r="EQ9" s="43"/>
      <c r="ES9" s="47">
        <v>1649.8</v>
      </c>
      <c r="FC9" s="151" t="s">
        <v>293</v>
      </c>
      <c r="FD9" s="43">
        <v>7.0</v>
      </c>
      <c r="FE9" s="100"/>
      <c r="FF9" s="47"/>
      <c r="FP9" s="40">
        <v>88.0</v>
      </c>
      <c r="FQ9" s="100"/>
      <c r="FR9" s="100"/>
      <c r="FS9" s="54">
        <v>249.9</v>
      </c>
      <c r="FV9" s="134"/>
      <c r="FW9" s="144"/>
      <c r="GC9" s="40">
        <v>1977.0</v>
      </c>
      <c r="GD9" s="43">
        <v>237.6</v>
      </c>
      <c r="GE9" s="44">
        <v>238.8</v>
      </c>
      <c r="GF9" s="124">
        <f t="shared" si="5"/>
        <v>1.2</v>
      </c>
      <c r="GH9" s="40">
        <v>84.0</v>
      </c>
      <c r="GI9" s="100"/>
      <c r="GJ9" s="100"/>
      <c r="GK9" s="54">
        <v>1.0</v>
      </c>
      <c r="GM9" s="1"/>
      <c r="GN9" s="144"/>
      <c r="GU9" s="40">
        <v>89.0</v>
      </c>
      <c r="GV9" s="100"/>
      <c r="GW9" s="43">
        <v>237.4</v>
      </c>
      <c r="GX9" s="54"/>
      <c r="HH9" s="40">
        <v>90.0</v>
      </c>
      <c r="HI9" s="100"/>
      <c r="HJ9" s="66">
        <v>0.63</v>
      </c>
      <c r="HK9" s="54"/>
      <c r="HU9" s="166">
        <v>119.8444241355125</v>
      </c>
      <c r="HV9" s="54"/>
      <c r="HX9" s="161">
        <v>119.8444241355125</v>
      </c>
      <c r="HY9" s="161">
        <v>267.5394784382903</v>
      </c>
    </row>
    <row r="10" ht="12.75" customHeight="1">
      <c r="I10" s="40">
        <v>84.0</v>
      </c>
      <c r="J10" s="100"/>
      <c r="K10" s="100"/>
      <c r="L10" s="47">
        <v>238.6</v>
      </c>
      <c r="M10" s="1"/>
      <c r="N10" s="1"/>
      <c r="O10" s="1"/>
      <c r="P10" s="1"/>
      <c r="Q10" s="1"/>
      <c r="R10" s="1"/>
      <c r="S10" s="1"/>
      <c r="T10" s="40">
        <v>98.0</v>
      </c>
      <c r="U10" s="44">
        <v>239.0</v>
      </c>
      <c r="V10" s="100"/>
      <c r="W10" s="47"/>
      <c r="X10" s="1"/>
      <c r="Y10" s="1"/>
      <c r="Z10" s="1"/>
      <c r="AA10" s="1"/>
      <c r="AB10" s="1"/>
      <c r="AC10" s="1"/>
      <c r="AD10" s="1"/>
      <c r="AE10" s="40">
        <v>82.0</v>
      </c>
      <c r="AF10" s="100"/>
      <c r="AG10" s="100"/>
      <c r="AH10" s="47">
        <v>242.2</v>
      </c>
      <c r="AI10" s="1"/>
      <c r="AS10" s="40">
        <v>93.0</v>
      </c>
      <c r="AT10" s="43">
        <v>238.5</v>
      </c>
      <c r="AU10" s="100"/>
      <c r="AV10" s="47"/>
      <c r="BF10" s="40">
        <v>92.0</v>
      </c>
      <c r="BG10" s="44">
        <v>0.5999999999999943</v>
      </c>
      <c r="BH10" s="100"/>
      <c r="BI10" s="54"/>
      <c r="BJ10" s="36"/>
      <c r="BK10" s="36"/>
      <c r="BL10" s="36"/>
      <c r="BM10" s="36"/>
      <c r="BN10" s="36"/>
      <c r="BO10" s="36"/>
      <c r="BP10" s="36"/>
      <c r="BQ10" s="40">
        <v>83.0</v>
      </c>
      <c r="BR10" s="44">
        <v>3.5</v>
      </c>
      <c r="BT10" s="54"/>
      <c r="BU10" s="36"/>
      <c r="CD10" s="40">
        <v>99.0</v>
      </c>
      <c r="CE10" s="55">
        <v>0.045454545454545456</v>
      </c>
      <c r="CF10" s="100"/>
      <c r="CG10" s="101"/>
      <c r="CQ10" s="40">
        <v>86.0</v>
      </c>
      <c r="CR10" s="100"/>
      <c r="CS10" s="100"/>
      <c r="CT10" s="169">
        <v>49.94999573448003</v>
      </c>
      <c r="DD10" s="40">
        <v>93.0</v>
      </c>
      <c r="DE10" s="42">
        <v>19.715405559046165</v>
      </c>
      <c r="DF10" s="100"/>
      <c r="DG10" s="167"/>
      <c r="DQ10" s="40">
        <v>1977.0</v>
      </c>
      <c r="DR10" s="43">
        <v>69.7</v>
      </c>
      <c r="DS10" s="44">
        <f t="shared" si="1"/>
        <v>557.6</v>
      </c>
      <c r="DT10" s="43">
        <v>586.2</v>
      </c>
      <c r="DU10" s="54">
        <f t="shared" si="2"/>
        <v>1143.8</v>
      </c>
      <c r="DW10" s="40">
        <v>81.0</v>
      </c>
      <c r="DX10" s="43"/>
      <c r="DY10" s="43">
        <v>728.1</v>
      </c>
      <c r="DZ10" s="101"/>
      <c r="EJ10" s="40">
        <v>1977.0</v>
      </c>
      <c r="EK10" s="43">
        <v>77.7</v>
      </c>
      <c r="EL10" s="44">
        <f t="shared" si="3"/>
        <v>621.6</v>
      </c>
      <c r="EM10" s="44">
        <v>1419.7</v>
      </c>
      <c r="EN10" s="54">
        <f t="shared" si="4"/>
        <v>2041.3</v>
      </c>
      <c r="EP10" s="40">
        <v>95.0</v>
      </c>
      <c r="EQ10" s="43">
        <v>1966.0</v>
      </c>
      <c r="ER10" s="100"/>
      <c r="ES10" s="101"/>
      <c r="FC10" s="40">
        <v>77.0</v>
      </c>
      <c r="FD10" s="43"/>
      <c r="FE10" s="100"/>
      <c r="FF10" s="47">
        <v>9.0</v>
      </c>
      <c r="FP10" s="40">
        <v>87.0</v>
      </c>
      <c r="FQ10" s="100"/>
      <c r="FR10" s="100"/>
      <c r="FS10" s="54">
        <v>258.0</v>
      </c>
      <c r="FV10" s="134"/>
      <c r="FW10" s="144"/>
      <c r="GC10" s="40">
        <v>1978.0</v>
      </c>
      <c r="GD10" s="43">
        <v>237.8</v>
      </c>
      <c r="GE10" s="44">
        <v>239.1</v>
      </c>
      <c r="GF10" s="124">
        <f t="shared" si="5"/>
        <v>1.3</v>
      </c>
      <c r="GH10" s="40">
        <v>97.0</v>
      </c>
      <c r="GI10" s="100"/>
      <c r="GJ10" s="100"/>
      <c r="GK10" s="54">
        <v>1.0</v>
      </c>
      <c r="GM10" s="1"/>
      <c r="GN10" s="144"/>
      <c r="GU10" s="40">
        <v>91.0</v>
      </c>
      <c r="GV10" s="43">
        <v>237.4</v>
      </c>
      <c r="GW10" s="43"/>
      <c r="GX10" s="101"/>
      <c r="HH10" s="40">
        <v>82.0</v>
      </c>
      <c r="HI10" s="100"/>
      <c r="HJ10" s="43"/>
      <c r="HK10" s="170">
        <v>0.65</v>
      </c>
      <c r="HU10" s="166">
        <v>132.33725106799</v>
      </c>
      <c r="HV10" s="54"/>
      <c r="HX10" s="161">
        <v>132.33725106799</v>
      </c>
      <c r="HY10" s="161">
        <v>273.03139146883166</v>
      </c>
    </row>
    <row r="11" ht="12.75" customHeight="1">
      <c r="I11" s="40">
        <v>80.0</v>
      </c>
      <c r="J11" s="43"/>
      <c r="K11" s="43">
        <v>238.7</v>
      </c>
      <c r="L11" s="101"/>
      <c r="M11" s="1"/>
      <c r="N11" s="1"/>
      <c r="O11" s="1"/>
      <c r="P11" s="1"/>
      <c r="Q11" s="1"/>
      <c r="R11" s="1"/>
      <c r="S11" s="1"/>
      <c r="T11" s="40">
        <v>90.0</v>
      </c>
      <c r="U11" s="43"/>
      <c r="V11" s="43">
        <v>239.3</v>
      </c>
      <c r="W11" s="47"/>
      <c r="X11" s="1"/>
      <c r="Y11" s="1"/>
      <c r="Z11" s="1"/>
      <c r="AA11" s="1"/>
      <c r="AB11" s="1"/>
      <c r="AC11" s="1"/>
      <c r="AD11" s="1"/>
      <c r="AE11" s="40">
        <v>83.0</v>
      </c>
      <c r="AF11" s="43">
        <v>242.3</v>
      </c>
      <c r="AH11" s="47"/>
      <c r="AI11" s="1"/>
      <c r="AS11" s="40">
        <v>90.0</v>
      </c>
      <c r="AT11" s="43"/>
      <c r="AU11" s="43">
        <v>238.6</v>
      </c>
      <c r="AV11" s="47"/>
      <c r="BF11" s="40">
        <v>83.0</v>
      </c>
      <c r="BG11" s="43">
        <v>0.799999999999983</v>
      </c>
      <c r="BH11" s="100"/>
      <c r="BI11" s="47"/>
      <c r="BJ11" s="1"/>
      <c r="BK11" s="1"/>
      <c r="BL11" s="1"/>
      <c r="BM11" s="1"/>
      <c r="BN11" s="1"/>
      <c r="BO11" s="1"/>
      <c r="BP11" s="1"/>
      <c r="BQ11" s="40">
        <v>85.0</v>
      </c>
      <c r="BR11" s="44">
        <v>4.099999999999994</v>
      </c>
      <c r="BT11" s="47"/>
      <c r="BU11" s="1"/>
      <c r="CD11" s="40">
        <v>98.0</v>
      </c>
      <c r="CE11" s="55">
        <v>0.05</v>
      </c>
      <c r="CG11" s="101"/>
      <c r="CQ11" s="40">
        <v>81.0</v>
      </c>
      <c r="CR11" s="43"/>
      <c r="CS11" s="42">
        <v>54.119412167908024</v>
      </c>
      <c r="CT11" s="101"/>
      <c r="DD11" s="40">
        <v>84.0</v>
      </c>
      <c r="DE11" s="43"/>
      <c r="DF11" s="100"/>
      <c r="DG11" s="169">
        <v>22.251880637464264</v>
      </c>
      <c r="DQ11" s="40">
        <v>1978.0</v>
      </c>
      <c r="DR11" s="43">
        <v>20.4</v>
      </c>
      <c r="DS11" s="44">
        <f t="shared" si="1"/>
        <v>163.2</v>
      </c>
      <c r="DT11" s="44">
        <v>423.0</v>
      </c>
      <c r="DU11" s="54">
        <f t="shared" si="2"/>
        <v>586.2</v>
      </c>
      <c r="DW11" s="40">
        <v>84.0</v>
      </c>
      <c r="DX11" s="43"/>
      <c r="DY11" s="100"/>
      <c r="DZ11" s="47">
        <v>757.4</v>
      </c>
      <c r="EJ11" s="40">
        <v>1978.0</v>
      </c>
      <c r="EK11" s="43">
        <v>49.1</v>
      </c>
      <c r="EL11" s="44">
        <f t="shared" si="3"/>
        <v>392.8</v>
      </c>
      <c r="EM11" s="44">
        <v>2598.2</v>
      </c>
      <c r="EN11" s="54">
        <f t="shared" si="4"/>
        <v>2991</v>
      </c>
      <c r="EP11" s="40">
        <v>72.0</v>
      </c>
      <c r="EQ11" s="43"/>
      <c r="ER11" s="100"/>
      <c r="ES11" s="47">
        <v>2025.6</v>
      </c>
      <c r="FC11" s="40">
        <v>81.0</v>
      </c>
      <c r="FD11" s="43"/>
      <c r="FE11" s="43">
        <v>10.0</v>
      </c>
      <c r="FF11" s="101"/>
      <c r="FP11" s="40">
        <v>83.0</v>
      </c>
      <c r="FQ11" s="44">
        <v>260.8</v>
      </c>
      <c r="FR11" s="43"/>
      <c r="FS11" s="101"/>
      <c r="FV11" s="134"/>
      <c r="FW11" s="144"/>
      <c r="GC11" s="40">
        <v>1979.0</v>
      </c>
      <c r="GD11" s="43">
        <v>237.9</v>
      </c>
      <c r="GE11" s="44">
        <v>239.2</v>
      </c>
      <c r="GF11" s="124">
        <f t="shared" si="5"/>
        <v>1.3</v>
      </c>
      <c r="GH11" s="40">
        <v>98.0</v>
      </c>
      <c r="GI11" s="44">
        <v>1.0</v>
      </c>
      <c r="GJ11" s="43"/>
      <c r="GK11" s="101"/>
      <c r="GM11" s="1"/>
      <c r="GN11" s="144"/>
      <c r="GU11" s="40">
        <v>92.0</v>
      </c>
      <c r="GV11" s="43">
        <v>237.4</v>
      </c>
      <c r="GW11" s="43"/>
      <c r="GX11" s="54"/>
      <c r="HH11" s="40">
        <v>88.0</v>
      </c>
      <c r="HI11" s="100"/>
      <c r="HJ11" s="43"/>
      <c r="HK11" s="170">
        <v>0.66</v>
      </c>
      <c r="HU11" s="166">
        <v>135.03219910310088</v>
      </c>
      <c r="HV11" s="170"/>
      <c r="HX11" s="161">
        <v>135.03219910310088</v>
      </c>
      <c r="HY11" s="161">
        <v>279.74325731652885</v>
      </c>
    </row>
    <row r="12" ht="12.75" customHeight="1">
      <c r="I12" s="40">
        <v>91.0</v>
      </c>
      <c r="J12" s="43">
        <v>238.7</v>
      </c>
      <c r="K12" s="100"/>
      <c r="L12" s="47"/>
      <c r="M12" s="1"/>
      <c r="N12" s="1"/>
      <c r="O12" s="1"/>
      <c r="P12" s="1"/>
      <c r="Q12" s="1"/>
      <c r="R12" s="1"/>
      <c r="S12" s="1"/>
      <c r="T12" s="40">
        <v>92.0</v>
      </c>
      <c r="U12" s="43">
        <v>239.5</v>
      </c>
      <c r="V12" s="100"/>
      <c r="W12" s="47"/>
      <c r="X12" s="1"/>
      <c r="Y12" s="1"/>
      <c r="Z12" s="1"/>
      <c r="AA12" s="1"/>
      <c r="AB12" s="1"/>
      <c r="AC12" s="1"/>
      <c r="AD12" s="1"/>
      <c r="AE12" s="40">
        <v>90.0</v>
      </c>
      <c r="AF12" s="100"/>
      <c r="AG12" s="44">
        <v>243.0</v>
      </c>
      <c r="AH12" s="47"/>
      <c r="AI12" s="1"/>
      <c r="AS12" s="40">
        <v>92.0</v>
      </c>
      <c r="AT12" s="43">
        <v>238.6</v>
      </c>
      <c r="AU12" s="100"/>
      <c r="AV12" s="47"/>
      <c r="BF12" s="40">
        <v>95.0</v>
      </c>
      <c r="BG12" s="44">
        <v>1.0</v>
      </c>
      <c r="BH12" s="100"/>
      <c r="BI12" s="54"/>
      <c r="BJ12" s="36"/>
      <c r="BK12" s="36"/>
      <c r="BL12" s="36"/>
      <c r="BM12" s="36"/>
      <c r="BN12" s="36"/>
      <c r="BO12" s="36"/>
      <c r="BP12" s="36"/>
      <c r="BQ12" s="40">
        <v>89.0</v>
      </c>
      <c r="BR12" s="100"/>
      <c r="BS12" s="44">
        <v>4.099999999999994</v>
      </c>
      <c r="BT12" s="54"/>
      <c r="BU12" s="36"/>
      <c r="CD12" s="151" t="s">
        <v>293</v>
      </c>
      <c r="CE12" s="55">
        <v>0.05454545454545454</v>
      </c>
      <c r="CF12" s="100"/>
      <c r="CG12" s="101"/>
      <c r="CQ12" s="40">
        <v>87.0</v>
      </c>
      <c r="CR12" s="43"/>
      <c r="CT12" s="169">
        <v>55.843051617392</v>
      </c>
      <c r="DD12" s="40">
        <v>86.0</v>
      </c>
      <c r="DE12" s="100"/>
      <c r="DF12" s="100"/>
      <c r="DG12" s="169">
        <v>26.570971663504746</v>
      </c>
      <c r="DQ12" s="40">
        <v>1979.0</v>
      </c>
      <c r="DR12" s="43">
        <v>24.4</v>
      </c>
      <c r="DS12" s="44">
        <f t="shared" si="1"/>
        <v>195.2</v>
      </c>
      <c r="DT12" s="43">
        <v>619.2</v>
      </c>
      <c r="DU12" s="54">
        <f t="shared" si="2"/>
        <v>814.4</v>
      </c>
      <c r="DW12" s="40">
        <v>72.0</v>
      </c>
      <c r="DX12" s="43"/>
      <c r="DY12" s="100"/>
      <c r="DZ12" s="47">
        <v>761.4</v>
      </c>
      <c r="EJ12" s="40">
        <v>1979.0</v>
      </c>
      <c r="EK12" s="43">
        <v>26.4</v>
      </c>
      <c r="EL12" s="44">
        <f t="shared" si="3"/>
        <v>211.2</v>
      </c>
      <c r="EM12" s="44">
        <v>1039.5</v>
      </c>
      <c r="EN12" s="54">
        <f t="shared" si="4"/>
        <v>1250.7</v>
      </c>
      <c r="EP12" s="40">
        <v>77.0</v>
      </c>
      <c r="EQ12" s="43"/>
      <c r="ER12" s="100"/>
      <c r="ES12" s="47">
        <v>2041.3</v>
      </c>
      <c r="FC12" s="40">
        <v>89.0</v>
      </c>
      <c r="FD12" s="43"/>
      <c r="FE12" s="43">
        <v>11.0</v>
      </c>
      <c r="FF12" s="47"/>
      <c r="FP12" s="40">
        <v>86.0</v>
      </c>
      <c r="FQ12" s="100"/>
      <c r="FR12" s="43"/>
      <c r="FS12" s="54">
        <v>262.0</v>
      </c>
      <c r="FV12" s="134"/>
      <c r="FW12" s="144"/>
      <c r="GC12" s="40">
        <v>1980.0</v>
      </c>
      <c r="GD12" s="43">
        <v>237.5</v>
      </c>
      <c r="GE12" s="44">
        <v>238.7</v>
      </c>
      <c r="GF12" s="124">
        <f t="shared" si="5"/>
        <v>1.2</v>
      </c>
      <c r="GH12" s="40">
        <v>80.0</v>
      </c>
      <c r="GI12" s="100"/>
      <c r="GJ12" s="44">
        <v>1.1999999999999886</v>
      </c>
      <c r="GK12" s="54"/>
      <c r="GM12" s="1"/>
      <c r="GN12" s="144"/>
      <c r="GU12" s="40">
        <v>99.0</v>
      </c>
      <c r="GV12" s="43">
        <v>237.4</v>
      </c>
      <c r="GW12" s="100"/>
      <c r="GX12" s="54"/>
      <c r="HH12" s="151" t="s">
        <v>283</v>
      </c>
      <c r="HI12" s="66">
        <v>0.67</v>
      </c>
      <c r="HJ12" s="100"/>
      <c r="HK12" s="54"/>
      <c r="HU12" s="166">
        <v>136.32866464049647</v>
      </c>
      <c r="HV12" s="170"/>
      <c r="HX12" s="161">
        <v>136.32866464049647</v>
      </c>
      <c r="HY12" s="161">
        <v>279.6327389428492</v>
      </c>
    </row>
    <row r="13" ht="12.75" customHeight="1">
      <c r="I13" s="40">
        <v>77.0</v>
      </c>
      <c r="J13" s="43"/>
      <c r="K13" s="100"/>
      <c r="L13" s="47">
        <v>238.8</v>
      </c>
      <c r="M13" s="1"/>
      <c r="N13" s="1"/>
      <c r="O13" s="1"/>
      <c r="P13" s="1"/>
      <c r="Q13" s="1"/>
      <c r="R13" s="1"/>
      <c r="S13" s="1"/>
      <c r="T13" s="40">
        <v>83.0</v>
      </c>
      <c r="U13" s="44">
        <v>239.6</v>
      </c>
      <c r="V13" s="100"/>
      <c r="W13" s="47"/>
      <c r="X13" s="1"/>
      <c r="Y13" s="1"/>
      <c r="Z13" s="1"/>
      <c r="AA13" s="1"/>
      <c r="AB13" s="1"/>
      <c r="AC13" s="1"/>
      <c r="AD13" s="1"/>
      <c r="AE13" s="40">
        <v>89.0</v>
      </c>
      <c r="AF13" s="100"/>
      <c r="AG13" s="43">
        <v>243.1</v>
      </c>
      <c r="AH13" s="54"/>
      <c r="AI13" s="1"/>
      <c r="AS13" s="40">
        <v>75.0</v>
      </c>
      <c r="AT13" s="43"/>
      <c r="AU13" s="44">
        <v>238.7</v>
      </c>
      <c r="AV13" s="54"/>
      <c r="BF13" s="40">
        <v>82.0</v>
      </c>
      <c r="BG13" s="43"/>
      <c r="BH13" s="100"/>
      <c r="BI13" s="54">
        <v>1.0999999999999943</v>
      </c>
      <c r="BJ13" s="36"/>
      <c r="BK13" s="36"/>
      <c r="BL13" s="36"/>
      <c r="BM13" s="36"/>
      <c r="BN13" s="36"/>
      <c r="BO13" s="36"/>
      <c r="BP13" s="36"/>
      <c r="BQ13" s="40">
        <v>90.0</v>
      </c>
      <c r="BR13" s="100"/>
      <c r="BS13" s="44">
        <v>4.099999999999994</v>
      </c>
      <c r="BT13" s="47"/>
      <c r="BU13" s="36"/>
      <c r="CD13" s="40">
        <v>83.0</v>
      </c>
      <c r="CE13" s="55">
        <v>0.058823529411764705</v>
      </c>
      <c r="CG13" s="101"/>
      <c r="CQ13" s="40">
        <v>84.0</v>
      </c>
      <c r="CR13" s="43"/>
      <c r="CS13" s="100"/>
      <c r="CT13" s="169">
        <v>57.56847134687459</v>
      </c>
      <c r="DD13" s="40">
        <v>78.0</v>
      </c>
      <c r="DE13" s="43"/>
      <c r="DF13" s="100"/>
      <c r="DG13" s="169">
        <v>27.19010110227057</v>
      </c>
      <c r="DQ13" s="40">
        <v>1980.0</v>
      </c>
      <c r="DR13" s="43">
        <v>59.4</v>
      </c>
      <c r="DS13" s="44">
        <f t="shared" si="1"/>
        <v>475.2</v>
      </c>
      <c r="DT13" s="43">
        <v>477.4</v>
      </c>
      <c r="DU13" s="54">
        <f t="shared" si="2"/>
        <v>952.6</v>
      </c>
      <c r="DW13" s="40">
        <v>79.0</v>
      </c>
      <c r="DX13" s="43"/>
      <c r="DY13" s="100"/>
      <c r="DZ13" s="47">
        <v>814.4</v>
      </c>
      <c r="EJ13" s="40">
        <v>1980.0</v>
      </c>
      <c r="EK13" s="43">
        <v>107.9</v>
      </c>
      <c r="EL13" s="44">
        <f t="shared" si="3"/>
        <v>863.2</v>
      </c>
      <c r="EM13" s="44">
        <v>2770.8</v>
      </c>
      <c r="EN13" s="54">
        <f t="shared" si="4"/>
        <v>3634</v>
      </c>
      <c r="EP13" s="40">
        <v>96.0</v>
      </c>
      <c r="EQ13" s="43"/>
      <c r="ER13" s="100"/>
      <c r="ES13" s="47">
        <v>2625.9</v>
      </c>
      <c r="FC13" s="40">
        <v>72.0</v>
      </c>
      <c r="FD13" s="43"/>
      <c r="FE13" s="100"/>
      <c r="FF13" s="47">
        <v>12.0</v>
      </c>
      <c r="FP13" s="40">
        <v>78.0</v>
      </c>
      <c r="FQ13" s="100"/>
      <c r="FR13" s="100"/>
      <c r="FS13" s="54">
        <v>280.0</v>
      </c>
      <c r="FV13" s="134"/>
      <c r="FW13" s="144"/>
      <c r="GC13" s="40">
        <v>1981.0</v>
      </c>
      <c r="GD13" s="43">
        <v>237.6</v>
      </c>
      <c r="GE13" s="44">
        <v>238.5</v>
      </c>
      <c r="GF13" s="124">
        <f t="shared" si="5"/>
        <v>0.9</v>
      </c>
      <c r="GH13" s="40">
        <v>77.0</v>
      </c>
      <c r="GI13" s="100"/>
      <c r="GJ13" s="100"/>
      <c r="GK13" s="54">
        <v>1.200000000000017</v>
      </c>
      <c r="GM13" s="1"/>
      <c r="GN13" s="144"/>
      <c r="GU13" s="40">
        <v>80.0</v>
      </c>
      <c r="GV13" s="100"/>
      <c r="GW13" s="43">
        <v>237.5</v>
      </c>
      <c r="GX13" s="54"/>
      <c r="HH13" s="40">
        <v>94.0</v>
      </c>
      <c r="HI13" s="66">
        <v>0.68</v>
      </c>
      <c r="HJ13" s="43"/>
      <c r="HK13" s="54"/>
      <c r="HU13" s="166">
        <v>141.82907908439773</v>
      </c>
      <c r="HV13" s="54"/>
      <c r="HX13" s="161">
        <v>141.82907908439773</v>
      </c>
      <c r="HY13" s="161">
        <v>283.72616947567525</v>
      </c>
    </row>
    <row r="14" ht="12.75" customHeight="1">
      <c r="I14" s="40">
        <v>83.0</v>
      </c>
      <c r="J14" s="43">
        <v>238.8</v>
      </c>
      <c r="K14" s="100"/>
      <c r="L14" s="101"/>
      <c r="M14" s="1"/>
      <c r="N14" s="1"/>
      <c r="O14" s="1"/>
      <c r="P14" s="1"/>
      <c r="Q14" s="1"/>
      <c r="R14" s="1"/>
      <c r="S14" s="1"/>
      <c r="T14" s="40">
        <v>75.0</v>
      </c>
      <c r="U14" s="43"/>
      <c r="V14" s="44">
        <v>239.7</v>
      </c>
      <c r="W14" s="47"/>
      <c r="X14" s="1"/>
      <c r="Y14" s="1"/>
      <c r="Z14" s="1"/>
      <c r="AA14" s="1"/>
      <c r="AB14" s="1"/>
      <c r="AC14" s="1"/>
      <c r="AD14" s="1"/>
      <c r="AE14" s="40">
        <v>84.0</v>
      </c>
      <c r="AF14" s="100"/>
      <c r="AG14" s="100"/>
      <c r="AH14" s="47">
        <v>243.5</v>
      </c>
      <c r="AI14" s="1"/>
      <c r="AS14" s="40">
        <v>91.0</v>
      </c>
      <c r="AT14" s="43">
        <v>238.7</v>
      </c>
      <c r="AU14" s="100"/>
      <c r="AV14" s="47"/>
      <c r="BF14" s="40">
        <v>87.0</v>
      </c>
      <c r="BG14" s="43"/>
      <c r="BI14" s="47">
        <v>1.3999999999999773</v>
      </c>
      <c r="BJ14" s="1"/>
      <c r="BK14" s="1"/>
      <c r="BL14" s="1"/>
      <c r="BM14" s="1"/>
      <c r="BN14" s="1"/>
      <c r="BO14" s="1"/>
      <c r="BP14" s="1"/>
      <c r="BQ14" s="40">
        <v>82.0</v>
      </c>
      <c r="BR14" s="100"/>
      <c r="BS14" s="100"/>
      <c r="BT14" s="54">
        <v>4.399999999999977</v>
      </c>
      <c r="BU14" s="1"/>
      <c r="CD14" s="40">
        <v>86.0</v>
      </c>
      <c r="CF14" s="100"/>
      <c r="CG14" s="167">
        <v>0.06521739130434782</v>
      </c>
      <c r="CQ14" s="40">
        <v>95.0</v>
      </c>
      <c r="CR14" s="42">
        <v>58.02695748436706</v>
      </c>
      <c r="CS14" s="100"/>
      <c r="CT14" s="101"/>
      <c r="DD14" s="40">
        <v>95.0</v>
      </c>
      <c r="DE14" s="42">
        <v>32.632737934954974</v>
      </c>
      <c r="DF14" s="100"/>
      <c r="DG14" s="101"/>
      <c r="DQ14" s="40">
        <v>1981.0</v>
      </c>
      <c r="DR14" s="43">
        <v>20.6</v>
      </c>
      <c r="DS14" s="44">
        <f t="shared" si="1"/>
        <v>164.8</v>
      </c>
      <c r="DT14" s="43">
        <v>563.3</v>
      </c>
      <c r="DU14" s="54">
        <f t="shared" si="2"/>
        <v>728.1</v>
      </c>
      <c r="DW14" s="40">
        <v>87.0</v>
      </c>
      <c r="DX14" s="43"/>
      <c r="DZ14" s="47">
        <v>906.9</v>
      </c>
      <c r="EJ14" s="40">
        <v>1981.0</v>
      </c>
      <c r="EK14" s="43">
        <v>20.6</v>
      </c>
      <c r="EL14" s="44">
        <f t="shared" si="3"/>
        <v>164.8</v>
      </c>
      <c r="EM14" s="44">
        <v>1297.9</v>
      </c>
      <c r="EN14" s="54">
        <f t="shared" si="4"/>
        <v>1462.7</v>
      </c>
      <c r="EP14" s="40">
        <v>89.0</v>
      </c>
      <c r="EQ14" s="43"/>
      <c r="ER14" s="43">
        <v>2627.9</v>
      </c>
      <c r="ES14" s="47"/>
      <c r="FC14" s="40">
        <v>74.0</v>
      </c>
      <c r="FD14" s="43">
        <v>12.0</v>
      </c>
      <c r="FE14" s="100"/>
      <c r="FF14" s="47"/>
      <c r="FP14" s="40">
        <v>84.0</v>
      </c>
      <c r="FQ14" s="100"/>
      <c r="FR14" s="100"/>
      <c r="FS14" s="54">
        <v>280.5</v>
      </c>
      <c r="FV14" s="134"/>
      <c r="FW14" s="144"/>
      <c r="GC14" s="40">
        <v>1982.0</v>
      </c>
      <c r="GD14" s="43">
        <v>237.2</v>
      </c>
      <c r="GE14" s="44">
        <v>237.8</v>
      </c>
      <c r="GF14" s="124">
        <f t="shared" si="5"/>
        <v>0.6</v>
      </c>
      <c r="GH14" s="40">
        <v>83.0</v>
      </c>
      <c r="GI14" s="44">
        <v>1.200000000000017</v>
      </c>
      <c r="GJ14" s="100"/>
      <c r="GK14" s="54"/>
      <c r="GM14" s="1"/>
      <c r="GN14" s="144"/>
      <c r="GU14" s="40">
        <v>94.0</v>
      </c>
      <c r="GV14" s="43">
        <v>237.5</v>
      </c>
      <c r="GW14" s="100"/>
      <c r="GX14" s="47"/>
      <c r="HH14" s="151" t="s">
        <v>293</v>
      </c>
      <c r="HI14" s="66">
        <v>0.68</v>
      </c>
      <c r="HJ14" s="100"/>
      <c r="HK14" s="47"/>
      <c r="HU14" s="166">
        <v>145.93101103058382</v>
      </c>
      <c r="HV14" s="54"/>
      <c r="HX14" s="161">
        <v>145.93101103058382</v>
      </c>
      <c r="HY14" s="161">
        <v>290.5400522836921</v>
      </c>
    </row>
    <row r="15" ht="12.75" customHeight="1">
      <c r="I15" s="40">
        <v>88.0</v>
      </c>
      <c r="J15" s="43"/>
      <c r="K15" s="100"/>
      <c r="L15" s="47">
        <v>238.8</v>
      </c>
      <c r="M15" s="1"/>
      <c r="N15" s="1"/>
      <c r="O15" s="1"/>
      <c r="P15" s="1"/>
      <c r="Q15" s="1"/>
      <c r="R15" s="1"/>
      <c r="S15" s="1"/>
      <c r="T15" s="40">
        <v>91.0</v>
      </c>
      <c r="U15" s="43">
        <v>240.1</v>
      </c>
      <c r="V15" s="100"/>
      <c r="W15" s="47"/>
      <c r="X15" s="1"/>
      <c r="Y15" s="1"/>
      <c r="Z15" s="1"/>
      <c r="AA15" s="1"/>
      <c r="AB15" s="1"/>
      <c r="AC15" s="1"/>
      <c r="AD15" s="1"/>
      <c r="AE15" s="40">
        <v>85.0</v>
      </c>
      <c r="AF15" s="43">
        <v>243.5</v>
      </c>
      <c r="AH15" s="47"/>
      <c r="AI15" s="1"/>
      <c r="AS15" s="40">
        <v>94.0</v>
      </c>
      <c r="AT15" s="43">
        <v>238.7</v>
      </c>
      <c r="AU15" s="100"/>
      <c r="AV15" s="47"/>
      <c r="BF15" s="40">
        <v>91.0</v>
      </c>
      <c r="BG15" s="44">
        <v>1.4000000000000057</v>
      </c>
      <c r="BH15" s="100"/>
      <c r="BI15" s="54"/>
      <c r="BJ15" s="36"/>
      <c r="BK15" s="36"/>
      <c r="BL15" s="36"/>
      <c r="BM15" s="36"/>
      <c r="BN15" s="36"/>
      <c r="BO15" s="36"/>
      <c r="BP15" s="36"/>
      <c r="BQ15" s="40">
        <v>84.0</v>
      </c>
      <c r="BR15" s="100"/>
      <c r="BS15" s="100"/>
      <c r="BT15" s="54">
        <v>4.900000000000006</v>
      </c>
      <c r="BU15" s="36"/>
      <c r="CD15" s="40">
        <v>73.0</v>
      </c>
      <c r="CE15" s="56"/>
      <c r="CF15" s="171">
        <v>0.06542056074766354</v>
      </c>
      <c r="CG15" s="101"/>
      <c r="CQ15" s="40">
        <v>90.0</v>
      </c>
      <c r="CR15" s="43"/>
      <c r="CS15" s="42">
        <v>61.32540712523774</v>
      </c>
      <c r="CT15" s="101"/>
      <c r="DD15" s="40">
        <v>90.0</v>
      </c>
      <c r="DE15" s="43"/>
      <c r="DF15" s="42">
        <v>36.0769076874203</v>
      </c>
      <c r="DG15" s="101"/>
      <c r="DQ15" s="40">
        <v>1982.0</v>
      </c>
      <c r="DR15" s="43">
        <v>53.1</v>
      </c>
      <c r="DS15" s="44">
        <f t="shared" si="1"/>
        <v>424.8</v>
      </c>
      <c r="DT15" s="43">
        <v>607.7</v>
      </c>
      <c r="DU15" s="54">
        <f t="shared" si="2"/>
        <v>1032.5</v>
      </c>
      <c r="DW15" s="40">
        <v>94.0</v>
      </c>
      <c r="DX15" s="43">
        <v>919.3</v>
      </c>
      <c r="DY15" s="100"/>
      <c r="DZ15" s="101"/>
      <c r="EJ15" s="40">
        <v>1982.0</v>
      </c>
      <c r="EK15" s="43">
        <v>71.3</v>
      </c>
      <c r="EL15" s="44">
        <f t="shared" si="3"/>
        <v>570.4</v>
      </c>
      <c r="EM15" s="44">
        <v>2313.2</v>
      </c>
      <c r="EN15" s="54">
        <f t="shared" si="4"/>
        <v>2883.6</v>
      </c>
      <c r="EP15" s="40">
        <v>74.0</v>
      </c>
      <c r="EQ15" s="43">
        <v>2734.4</v>
      </c>
      <c r="ER15" s="100"/>
      <c r="ES15" s="101"/>
      <c r="FC15" s="40">
        <v>96.0</v>
      </c>
      <c r="FD15" s="43"/>
      <c r="FE15" s="100"/>
      <c r="FF15" s="47">
        <v>12.0</v>
      </c>
      <c r="FP15" s="40">
        <v>91.0</v>
      </c>
      <c r="FQ15" s="44">
        <v>289.0</v>
      </c>
      <c r="FR15" s="100"/>
      <c r="FS15" s="47"/>
      <c r="FV15" s="134"/>
      <c r="FW15" s="144"/>
      <c r="GC15" s="40">
        <v>1983.0</v>
      </c>
      <c r="GD15" s="43">
        <v>237.6</v>
      </c>
      <c r="GE15" s="44">
        <v>238.8</v>
      </c>
      <c r="GF15" s="124">
        <f t="shared" si="5"/>
        <v>1.2</v>
      </c>
      <c r="GH15" s="40">
        <v>90.0</v>
      </c>
      <c r="GI15" s="100"/>
      <c r="GJ15" s="44">
        <v>1.200000000000017</v>
      </c>
      <c r="GK15" s="47"/>
      <c r="GM15" s="1"/>
      <c r="GN15" s="144"/>
      <c r="GU15" s="40">
        <v>96.0</v>
      </c>
      <c r="GV15" s="100"/>
      <c r="GW15" s="100"/>
      <c r="GX15" s="47">
        <v>237.5</v>
      </c>
      <c r="HH15" s="40">
        <v>80.0</v>
      </c>
      <c r="HI15" s="100"/>
      <c r="HJ15" s="66">
        <v>0.69</v>
      </c>
      <c r="HK15" s="47"/>
      <c r="HU15" s="166">
        <v>145.82899407026417</v>
      </c>
      <c r="HV15" s="47"/>
      <c r="HX15" s="161">
        <v>145.82899407026417</v>
      </c>
      <c r="HY15" s="161">
        <v>298.811927482944</v>
      </c>
    </row>
    <row r="16" ht="12.75" customHeight="1">
      <c r="I16" s="40">
        <v>93.0</v>
      </c>
      <c r="J16" s="43">
        <v>238.8</v>
      </c>
      <c r="K16" s="100"/>
      <c r="L16" s="47"/>
      <c r="M16" s="1"/>
      <c r="N16" s="1"/>
      <c r="O16" s="1"/>
      <c r="P16" s="1"/>
      <c r="Q16" s="1"/>
      <c r="R16" s="1"/>
      <c r="S16" s="1"/>
      <c r="T16" s="40">
        <v>73.0</v>
      </c>
      <c r="U16" s="43"/>
      <c r="V16" s="44">
        <v>240.5</v>
      </c>
      <c r="W16" s="47"/>
      <c r="X16" s="1"/>
      <c r="Y16" s="1"/>
      <c r="Z16" s="1"/>
      <c r="AA16" s="1"/>
      <c r="AB16" s="1"/>
      <c r="AC16" s="1"/>
      <c r="AD16" s="1"/>
      <c r="AE16" s="40">
        <v>81.0</v>
      </c>
      <c r="AF16" s="1"/>
      <c r="AG16" s="36">
        <v>244.0</v>
      </c>
      <c r="AH16" s="47"/>
      <c r="AI16" s="1"/>
      <c r="AS16" s="40">
        <v>95.0</v>
      </c>
      <c r="AT16" s="43">
        <v>238.7</v>
      </c>
      <c r="AU16" s="100"/>
      <c r="AV16" s="47"/>
      <c r="BF16" s="40">
        <v>78.0</v>
      </c>
      <c r="BG16" s="43"/>
      <c r="BH16" s="100"/>
      <c r="BI16" s="47">
        <v>1.5</v>
      </c>
      <c r="BJ16" s="1"/>
      <c r="BK16" s="1"/>
      <c r="BL16" s="1"/>
      <c r="BM16" s="1"/>
      <c r="BN16" s="1"/>
      <c r="BO16" s="1"/>
      <c r="BP16" s="1"/>
      <c r="BQ16" s="40">
        <v>94.0</v>
      </c>
      <c r="BR16" s="1">
        <v>4.9</v>
      </c>
      <c r="BS16" s="100"/>
      <c r="BT16" s="54"/>
      <c r="BU16" s="1"/>
      <c r="CD16" s="40">
        <v>87.0</v>
      </c>
      <c r="CE16" s="56"/>
      <c r="CG16" s="167">
        <v>0.08333333333333333</v>
      </c>
      <c r="CQ16" s="40">
        <v>80.0</v>
      </c>
      <c r="CR16" s="43"/>
      <c r="CS16" s="42">
        <v>63.1633316032842</v>
      </c>
      <c r="CT16" s="101"/>
      <c r="DD16" s="40">
        <v>79.0</v>
      </c>
      <c r="DE16" s="43"/>
      <c r="DF16" s="100"/>
      <c r="DG16" s="169">
        <v>38.435982857385724</v>
      </c>
      <c r="DQ16" s="40">
        <v>1983.0</v>
      </c>
      <c r="DR16" s="43">
        <v>24.3</v>
      </c>
      <c r="DS16" s="44">
        <f t="shared" si="1"/>
        <v>194.4</v>
      </c>
      <c r="DT16" s="43">
        <v>530.4</v>
      </c>
      <c r="DU16" s="54">
        <f t="shared" si="2"/>
        <v>724.8</v>
      </c>
      <c r="DW16" s="40">
        <v>89.0</v>
      </c>
      <c r="DX16" s="43"/>
      <c r="DY16" s="43">
        <v>938.2</v>
      </c>
      <c r="DZ16" s="101"/>
      <c r="EJ16" s="40">
        <v>1983.0</v>
      </c>
      <c r="EK16" s="43">
        <v>35.1</v>
      </c>
      <c r="EL16" s="44">
        <f t="shared" si="3"/>
        <v>280.8</v>
      </c>
      <c r="EM16" s="44">
        <v>730.4</v>
      </c>
      <c r="EN16" s="54">
        <f t="shared" si="4"/>
        <v>1011.2</v>
      </c>
      <c r="EP16" s="40">
        <v>87.0</v>
      </c>
      <c r="EQ16" s="43"/>
      <c r="ES16" s="47">
        <v>2762.4</v>
      </c>
      <c r="FC16" s="40">
        <v>95.0</v>
      </c>
      <c r="FD16" s="43">
        <v>13.0</v>
      </c>
      <c r="FE16" s="100"/>
      <c r="FF16" s="101"/>
      <c r="FP16" s="40">
        <v>93.0</v>
      </c>
      <c r="FQ16" s="44">
        <v>295.3</v>
      </c>
      <c r="FR16" s="100"/>
      <c r="FS16" s="101"/>
      <c r="FV16" s="134"/>
      <c r="FW16" s="144"/>
      <c r="GC16" s="40">
        <v>1984.0</v>
      </c>
      <c r="GD16" s="43">
        <v>237.6</v>
      </c>
      <c r="GE16" s="44">
        <v>238.6</v>
      </c>
      <c r="GF16" s="124">
        <f t="shared" si="5"/>
        <v>1</v>
      </c>
      <c r="GH16" s="40">
        <v>78.0</v>
      </c>
      <c r="GI16" s="100"/>
      <c r="GJ16" s="100"/>
      <c r="GK16" s="54">
        <v>1.299999999999983</v>
      </c>
      <c r="GM16" s="1"/>
      <c r="GN16" s="144"/>
      <c r="GU16" s="151" t="s">
        <v>283</v>
      </c>
      <c r="GV16" s="43">
        <v>237.5</v>
      </c>
      <c r="GW16" s="100"/>
      <c r="GX16" s="101"/>
      <c r="HH16" s="40">
        <v>85.0</v>
      </c>
      <c r="HI16" s="66">
        <v>0.73</v>
      </c>
      <c r="HJ16" s="100"/>
      <c r="HK16" s="101"/>
      <c r="HU16" s="166">
        <v>151.32090710080547</v>
      </c>
      <c r="HV16" s="47"/>
      <c r="HX16" s="161">
        <v>151.32090710080547</v>
      </c>
      <c r="HY16" s="161">
        <v>297.3114280249091</v>
      </c>
    </row>
    <row r="17" ht="12.75" customHeight="1">
      <c r="I17" s="40">
        <v>86.0</v>
      </c>
      <c r="J17" s="100"/>
      <c r="K17" s="100"/>
      <c r="L17" s="47">
        <v>238.9</v>
      </c>
      <c r="M17" s="1"/>
      <c r="N17" s="1"/>
      <c r="O17" s="1"/>
      <c r="P17" s="1"/>
      <c r="Q17" s="1"/>
      <c r="R17" s="1"/>
      <c r="S17" s="1"/>
      <c r="T17" s="40">
        <v>78.0</v>
      </c>
      <c r="U17" s="43"/>
      <c r="V17" s="100"/>
      <c r="W17" s="54">
        <v>240.6</v>
      </c>
      <c r="X17" s="1"/>
      <c r="Y17" s="1"/>
      <c r="Z17" s="1"/>
      <c r="AA17" s="1"/>
      <c r="AB17" s="1"/>
      <c r="AC17" s="1"/>
      <c r="AD17" s="1"/>
      <c r="AE17" s="40">
        <v>86.0</v>
      </c>
      <c r="AG17" s="100"/>
      <c r="AH17" s="54">
        <v>244.0</v>
      </c>
      <c r="AI17" s="1"/>
      <c r="AS17" s="40">
        <v>98.0</v>
      </c>
      <c r="AT17" s="43">
        <v>238.7</v>
      </c>
      <c r="AU17" s="100"/>
      <c r="AV17" s="47"/>
      <c r="BF17" s="40">
        <v>85.0</v>
      </c>
      <c r="BG17" s="43">
        <v>1.799999999999983</v>
      </c>
      <c r="BH17" s="100"/>
      <c r="BI17" s="47"/>
      <c r="BJ17" s="1"/>
      <c r="BK17" s="1"/>
      <c r="BL17" s="1"/>
      <c r="BM17" s="1"/>
      <c r="BN17" s="1"/>
      <c r="BO17" s="1"/>
      <c r="BP17" s="1"/>
      <c r="BQ17" s="40">
        <v>86.0</v>
      </c>
      <c r="BS17" s="100"/>
      <c r="BT17" s="54">
        <v>5.099999999999994</v>
      </c>
      <c r="BU17" s="1"/>
      <c r="CD17" s="40">
        <v>81.0</v>
      </c>
      <c r="CE17" s="56"/>
      <c r="CF17" s="55">
        <v>0.0847457627118644</v>
      </c>
      <c r="CG17" s="101"/>
      <c r="CQ17" s="40">
        <v>75.0</v>
      </c>
      <c r="CR17" s="43"/>
      <c r="CS17" s="42">
        <v>66.33447619902464</v>
      </c>
      <c r="CT17" s="101"/>
      <c r="DD17" s="40">
        <v>83.0</v>
      </c>
      <c r="DE17" s="42">
        <v>59.56342319529152</v>
      </c>
      <c r="DF17" s="100"/>
      <c r="DG17" s="101"/>
      <c r="DQ17" s="40">
        <v>1984.0</v>
      </c>
      <c r="DR17" s="43">
        <v>52.9</v>
      </c>
      <c r="DS17" s="44">
        <f t="shared" si="1"/>
        <v>423.2</v>
      </c>
      <c r="DT17" s="43">
        <v>334.2</v>
      </c>
      <c r="DU17" s="54">
        <f t="shared" si="2"/>
        <v>757.4</v>
      </c>
      <c r="DW17" s="40">
        <v>99.0</v>
      </c>
      <c r="DX17" s="43">
        <v>942.4</v>
      </c>
      <c r="DY17" s="100"/>
      <c r="DZ17" s="101"/>
      <c r="EJ17" s="40">
        <v>1984.0</v>
      </c>
      <c r="EK17" s="43">
        <v>105.4</v>
      </c>
      <c r="EL17" s="44">
        <f t="shared" si="3"/>
        <v>843.2</v>
      </c>
      <c r="EM17" s="44">
        <v>2886.2</v>
      </c>
      <c r="EN17" s="54">
        <f t="shared" si="4"/>
        <v>3729.4</v>
      </c>
      <c r="EP17" s="40">
        <v>82.0</v>
      </c>
      <c r="EQ17" s="43"/>
      <c r="ER17" s="100"/>
      <c r="ES17" s="47">
        <v>2883.6</v>
      </c>
      <c r="FC17" s="40">
        <v>91.0</v>
      </c>
      <c r="FD17" s="43">
        <v>15.0</v>
      </c>
      <c r="FE17" s="100"/>
      <c r="FF17" s="101"/>
      <c r="FP17" s="40">
        <v>94.0</v>
      </c>
      <c r="FQ17" s="44">
        <v>299.1</v>
      </c>
      <c r="FR17" s="100"/>
      <c r="FS17" s="101"/>
      <c r="FV17" s="134"/>
      <c r="FW17" s="144"/>
      <c r="GC17" s="40">
        <v>1985.0</v>
      </c>
      <c r="GD17" s="43">
        <v>238.1</v>
      </c>
      <c r="GE17" s="44">
        <v>239.4</v>
      </c>
      <c r="GF17" s="124">
        <f t="shared" si="5"/>
        <v>1.3</v>
      </c>
      <c r="GH17" s="40">
        <v>79.0</v>
      </c>
      <c r="GI17" s="100"/>
      <c r="GJ17" s="100"/>
      <c r="GK17" s="54">
        <v>1.299999999999983</v>
      </c>
      <c r="GM17" s="1"/>
      <c r="GN17" s="144"/>
      <c r="GU17" s="40">
        <v>77.0</v>
      </c>
      <c r="GV17" s="100"/>
      <c r="GW17" s="44"/>
      <c r="GX17" s="47">
        <v>237.6</v>
      </c>
      <c r="HH17" s="40">
        <v>96.0</v>
      </c>
      <c r="HJ17" s="44"/>
      <c r="HK17" s="170">
        <v>0.73</v>
      </c>
      <c r="HU17" s="166">
        <v>154.02435654927632</v>
      </c>
      <c r="HV17" s="101"/>
      <c r="HX17" s="161">
        <v>154.02435654927632</v>
      </c>
      <c r="HY17" s="161">
        <v>309.7192408237869</v>
      </c>
    </row>
    <row r="18" ht="12.75" customHeight="1">
      <c r="I18" s="40">
        <v>90.0</v>
      </c>
      <c r="J18" s="43"/>
      <c r="K18" s="43">
        <v>238.9</v>
      </c>
      <c r="L18" s="47"/>
      <c r="M18" s="1"/>
      <c r="N18" s="1"/>
      <c r="O18" s="1"/>
      <c r="P18" s="1"/>
      <c r="Q18" s="1"/>
      <c r="R18" s="1"/>
      <c r="S18" s="1"/>
      <c r="T18" s="40">
        <v>88.0</v>
      </c>
      <c r="U18" s="43"/>
      <c r="W18" s="47">
        <v>240.6</v>
      </c>
      <c r="X18" s="1"/>
      <c r="Y18" s="1"/>
      <c r="Z18" s="1"/>
      <c r="AA18" s="1"/>
      <c r="AB18" s="1"/>
      <c r="AC18" s="1"/>
      <c r="AD18" s="1"/>
      <c r="AE18" s="40">
        <v>94.0</v>
      </c>
      <c r="AF18" s="36">
        <v>244.0</v>
      </c>
      <c r="AG18" s="100"/>
      <c r="AH18" s="54"/>
      <c r="AI18" s="1"/>
      <c r="AS18" s="40">
        <v>77.0</v>
      </c>
      <c r="AT18" s="43"/>
      <c r="AU18" s="100"/>
      <c r="AV18" s="47">
        <v>238.9</v>
      </c>
      <c r="BF18" s="40">
        <v>88.0</v>
      </c>
      <c r="BG18" s="43"/>
      <c r="BI18" s="47">
        <v>1.799999999999983</v>
      </c>
      <c r="BJ18" s="1"/>
      <c r="BK18" s="1"/>
      <c r="BL18" s="1"/>
      <c r="BM18" s="1"/>
      <c r="BN18" s="1"/>
      <c r="BO18" s="1"/>
      <c r="BP18" s="1"/>
      <c r="BQ18" s="40">
        <v>81.0</v>
      </c>
      <c r="BS18" s="43">
        <v>5.5</v>
      </c>
      <c r="BT18" s="54"/>
      <c r="BU18" s="1"/>
      <c r="CD18" s="40">
        <v>75.0</v>
      </c>
      <c r="CE18" s="56"/>
      <c r="CF18" s="55">
        <v>0.094</v>
      </c>
      <c r="CG18" s="101"/>
      <c r="CQ18" s="40">
        <v>89.0</v>
      </c>
      <c r="CR18" s="43"/>
      <c r="CS18" s="42">
        <v>67.51267074402229</v>
      </c>
      <c r="CT18" s="101"/>
      <c r="DD18" s="40">
        <v>87.0</v>
      </c>
      <c r="DE18" s="43"/>
      <c r="DG18" s="169">
        <v>62.75995544714558</v>
      </c>
      <c r="DQ18" s="40">
        <v>1985.0</v>
      </c>
      <c r="DR18" s="43">
        <v>56.1</v>
      </c>
      <c r="DS18" s="44">
        <f t="shared" si="1"/>
        <v>448.8</v>
      </c>
      <c r="DT18" s="43">
        <v>606.3</v>
      </c>
      <c r="DU18" s="54">
        <f t="shared" si="2"/>
        <v>1055.1</v>
      </c>
      <c r="DW18" s="40">
        <v>90.0</v>
      </c>
      <c r="DX18" s="43"/>
      <c r="DY18" s="43">
        <v>943.0</v>
      </c>
      <c r="DZ18" s="101"/>
      <c r="EJ18" s="40">
        <v>1985.0</v>
      </c>
      <c r="EK18" s="43">
        <v>117.2</v>
      </c>
      <c r="EL18" s="44">
        <f t="shared" si="3"/>
        <v>937.6</v>
      </c>
      <c r="EM18" s="44">
        <v>5276.9</v>
      </c>
      <c r="EN18" s="54">
        <f t="shared" si="4"/>
        <v>6214.5</v>
      </c>
      <c r="EP18" s="40">
        <v>78.0</v>
      </c>
      <c r="EQ18" s="43"/>
      <c r="ER18" s="100"/>
      <c r="ES18" s="47">
        <v>2991.0</v>
      </c>
      <c r="FC18" s="40">
        <v>82.0</v>
      </c>
      <c r="FD18" s="43"/>
      <c r="FE18" s="100"/>
      <c r="FF18" s="47">
        <v>16.0</v>
      </c>
      <c r="FP18" s="40">
        <v>73.0</v>
      </c>
      <c r="FQ18" s="100"/>
      <c r="FR18" s="44">
        <v>315.1</v>
      </c>
      <c r="FS18" s="47"/>
      <c r="FV18" s="134"/>
      <c r="FW18" s="144"/>
      <c r="GC18" s="40">
        <v>1986.0</v>
      </c>
      <c r="GD18" s="43">
        <v>237.6</v>
      </c>
      <c r="GE18" s="44">
        <v>238.9</v>
      </c>
      <c r="GF18" s="124">
        <f t="shared" si="5"/>
        <v>1.3</v>
      </c>
      <c r="GH18" s="40">
        <v>91.0</v>
      </c>
      <c r="GI18" s="44">
        <v>1.299999999999983</v>
      </c>
      <c r="GJ18" s="44"/>
      <c r="GK18" s="101"/>
      <c r="GM18" s="1"/>
      <c r="GN18" s="144"/>
      <c r="GU18" s="40">
        <v>81.0</v>
      </c>
      <c r="GV18" s="100"/>
      <c r="GW18" s="43">
        <v>237.6</v>
      </c>
      <c r="GX18" s="47"/>
      <c r="HH18" s="40">
        <v>81.0</v>
      </c>
      <c r="HI18" s="100"/>
      <c r="HJ18" s="66">
        <v>0.75</v>
      </c>
      <c r="HK18" s="47"/>
      <c r="HU18" s="166">
        <v>153.93084100231664</v>
      </c>
      <c r="HV18" s="170"/>
      <c r="HX18" s="161">
        <v>153.93084100231664</v>
      </c>
      <c r="HY18" s="161">
        <v>311.01570636118254</v>
      </c>
    </row>
    <row r="19" ht="12.75" customHeight="1">
      <c r="I19" s="40">
        <v>92.0</v>
      </c>
      <c r="J19" s="43">
        <v>238.9</v>
      </c>
      <c r="K19" s="100"/>
      <c r="L19" s="47"/>
      <c r="M19" s="1"/>
      <c r="N19" s="1"/>
      <c r="O19" s="1"/>
      <c r="P19" s="1"/>
      <c r="Q19" s="1"/>
      <c r="R19" s="1"/>
      <c r="S19" s="1"/>
      <c r="T19" s="40">
        <v>80.0</v>
      </c>
      <c r="U19" s="43"/>
      <c r="V19" s="44">
        <v>240.7</v>
      </c>
      <c r="W19" s="47"/>
      <c r="X19" s="1"/>
      <c r="Y19" s="1"/>
      <c r="Z19" s="1"/>
      <c r="AA19" s="1"/>
      <c r="AB19" s="1"/>
      <c r="AC19" s="1"/>
      <c r="AD19" s="1"/>
      <c r="AE19" s="40">
        <v>72.0</v>
      </c>
      <c r="AF19" s="100"/>
      <c r="AG19" s="100"/>
      <c r="AH19" s="47">
        <v>244.3</v>
      </c>
      <c r="AI19" s="1"/>
      <c r="AS19" s="40">
        <v>80.0</v>
      </c>
      <c r="AT19" s="43"/>
      <c r="AU19" s="43">
        <v>238.9</v>
      </c>
      <c r="AV19" s="47"/>
      <c r="BF19" s="40">
        <v>74.0</v>
      </c>
      <c r="BG19" s="43">
        <v>1.9000000000000057</v>
      </c>
      <c r="BH19" s="100"/>
      <c r="BI19" s="47"/>
      <c r="BJ19" s="1"/>
      <c r="BK19" s="1"/>
      <c r="BL19" s="1"/>
      <c r="BM19" s="1"/>
      <c r="BN19" s="1"/>
      <c r="BO19" s="1"/>
      <c r="BP19" s="1"/>
      <c r="BQ19" s="40">
        <v>88.0</v>
      </c>
      <c r="BR19" s="100"/>
      <c r="BS19" s="100"/>
      <c r="BT19" s="54">
        <v>5.699999999999989</v>
      </c>
      <c r="BU19" s="1"/>
      <c r="CD19" s="40">
        <v>80.0</v>
      </c>
      <c r="CE19" s="56"/>
      <c r="CF19" s="55">
        <v>0.09433962264150944</v>
      </c>
      <c r="CG19" s="101"/>
      <c r="CQ19" s="40">
        <v>77.0</v>
      </c>
      <c r="CR19" s="43"/>
      <c r="CS19" s="100"/>
      <c r="CT19" s="169">
        <v>69.2503549065924</v>
      </c>
      <c r="DD19" s="40">
        <v>77.0</v>
      </c>
      <c r="DE19" s="43"/>
      <c r="DF19" s="100"/>
      <c r="DG19" s="169">
        <v>66.62436868473368</v>
      </c>
      <c r="DQ19" s="40">
        <v>1986.0</v>
      </c>
      <c r="DR19" s="43">
        <v>18.1</v>
      </c>
      <c r="DS19" s="44">
        <f t="shared" si="1"/>
        <v>144.8</v>
      </c>
      <c r="DT19" s="43">
        <v>374.3</v>
      </c>
      <c r="DU19" s="54">
        <f t="shared" si="2"/>
        <v>519.1</v>
      </c>
      <c r="DW19" s="40">
        <v>80.0</v>
      </c>
      <c r="DX19" s="43"/>
      <c r="DY19" s="43">
        <v>952.6</v>
      </c>
      <c r="DZ19" s="101"/>
      <c r="EJ19" s="40">
        <v>1986.0</v>
      </c>
      <c r="EK19" s="43">
        <v>97.7</v>
      </c>
      <c r="EL19" s="44">
        <f t="shared" si="3"/>
        <v>781.6</v>
      </c>
      <c r="EM19" s="44">
        <v>3424.1</v>
      </c>
      <c r="EN19" s="54">
        <f t="shared" si="4"/>
        <v>4205.7</v>
      </c>
      <c r="EP19" s="40">
        <v>91.0</v>
      </c>
      <c r="EQ19" s="43">
        <v>3304.1</v>
      </c>
      <c r="ER19" s="100"/>
      <c r="ES19" s="101"/>
      <c r="FC19" s="40">
        <v>75.0</v>
      </c>
      <c r="FD19" s="43"/>
      <c r="FE19" s="43">
        <v>17.0</v>
      </c>
      <c r="FF19" s="47"/>
      <c r="FP19" s="40">
        <v>75.0</v>
      </c>
      <c r="FQ19" s="100"/>
      <c r="FR19" s="44">
        <v>329.2</v>
      </c>
      <c r="FS19" s="47"/>
      <c r="FV19" s="134"/>
      <c r="FW19" s="144"/>
      <c r="GC19" s="40">
        <v>1987.0</v>
      </c>
      <c r="GD19" s="43">
        <v>237.7</v>
      </c>
      <c r="GE19" s="44">
        <v>239.3</v>
      </c>
      <c r="GF19" s="124">
        <f t="shared" si="5"/>
        <v>1.6</v>
      </c>
      <c r="GH19" s="40">
        <v>74.0</v>
      </c>
      <c r="GI19" s="44">
        <v>1.3000000000000114</v>
      </c>
      <c r="GJ19" s="44"/>
      <c r="GK19" s="101"/>
      <c r="GM19" s="1"/>
      <c r="GN19" s="144"/>
      <c r="GU19" s="40">
        <v>83.0</v>
      </c>
      <c r="GV19" s="43">
        <v>237.6</v>
      </c>
      <c r="GW19" s="44"/>
      <c r="GX19" s="47"/>
      <c r="HH19" s="40">
        <v>92.0</v>
      </c>
      <c r="HI19" s="66">
        <v>0.75</v>
      </c>
      <c r="HJ19" s="44"/>
      <c r="HK19" s="47"/>
      <c r="HU19" s="166">
        <v>156.6257890374274</v>
      </c>
      <c r="HV19" s="47"/>
      <c r="HX19" s="161">
        <v>156.6257890374274</v>
      </c>
      <c r="HY19" s="161">
        <v>336.08637435973725</v>
      </c>
    </row>
    <row r="20" ht="12.75" customHeight="1">
      <c r="I20" s="40">
        <v>89.0</v>
      </c>
      <c r="J20" s="43"/>
      <c r="K20" s="44">
        <v>239.0</v>
      </c>
      <c r="L20" s="101"/>
      <c r="M20" s="36"/>
      <c r="N20" s="36"/>
      <c r="O20" s="36"/>
      <c r="P20" s="36"/>
      <c r="Q20" s="36"/>
      <c r="R20" s="36"/>
      <c r="S20" s="36"/>
      <c r="T20" s="40">
        <v>81.0</v>
      </c>
      <c r="U20" s="43"/>
      <c r="V20" s="44">
        <v>240.7</v>
      </c>
      <c r="W20" s="47"/>
      <c r="X20" s="36"/>
      <c r="Y20" s="36"/>
      <c r="Z20" s="36"/>
      <c r="AA20" s="36"/>
      <c r="AB20" s="36"/>
      <c r="AC20" s="36"/>
      <c r="AD20" s="36"/>
      <c r="AE20" s="40">
        <v>88.0</v>
      </c>
      <c r="AF20" s="100"/>
      <c r="AH20" s="47">
        <v>244.5</v>
      </c>
      <c r="AI20" s="36"/>
      <c r="AS20" s="40">
        <v>73.0</v>
      </c>
      <c r="AT20" s="43"/>
      <c r="AU20" s="44">
        <v>239.0</v>
      </c>
      <c r="AV20" s="54"/>
      <c r="BF20" s="40">
        <v>80.0</v>
      </c>
      <c r="BG20" s="43"/>
      <c r="BH20" s="44">
        <v>2.0</v>
      </c>
      <c r="BI20" s="47"/>
      <c r="BJ20" s="1"/>
      <c r="BK20" s="1"/>
      <c r="BL20" s="1"/>
      <c r="BM20" s="1"/>
      <c r="BN20" s="1"/>
      <c r="BO20" s="1"/>
      <c r="BP20" s="1"/>
      <c r="BQ20" s="40">
        <v>87.0</v>
      </c>
      <c r="BR20" s="100"/>
      <c r="BS20" s="100"/>
      <c r="BT20" s="54">
        <v>5.799999999999983</v>
      </c>
      <c r="BU20" s="1"/>
      <c r="CD20" s="40">
        <v>85.0</v>
      </c>
      <c r="CE20" s="172">
        <v>0.1</v>
      </c>
      <c r="CG20" s="101"/>
      <c r="CQ20" s="40">
        <v>91.0</v>
      </c>
      <c r="CR20" s="42">
        <v>73.48175223458145</v>
      </c>
      <c r="CS20" s="100"/>
      <c r="CT20" s="101"/>
      <c r="DD20" s="40">
        <v>96.0</v>
      </c>
      <c r="DE20" s="43"/>
      <c r="DF20" s="100"/>
      <c r="DG20" s="169">
        <v>80.80579241839452</v>
      </c>
      <c r="DQ20" s="40">
        <v>1987.0</v>
      </c>
      <c r="DR20" s="43">
        <v>47.6</v>
      </c>
      <c r="DS20" s="44">
        <f t="shared" si="1"/>
        <v>380.8</v>
      </c>
      <c r="DT20" s="43">
        <v>526.1</v>
      </c>
      <c r="DU20" s="54">
        <f t="shared" si="2"/>
        <v>906.9</v>
      </c>
      <c r="DW20" s="40">
        <v>96.0</v>
      </c>
      <c r="DX20" s="43"/>
      <c r="DY20" s="100"/>
      <c r="DZ20" s="47">
        <v>967.0</v>
      </c>
      <c r="EJ20" s="40">
        <v>1987.0</v>
      </c>
      <c r="EK20" s="43">
        <v>86.6</v>
      </c>
      <c r="EL20" s="44">
        <f t="shared" si="3"/>
        <v>692.8</v>
      </c>
      <c r="EM20" s="44">
        <v>2069.6</v>
      </c>
      <c r="EN20" s="54">
        <f t="shared" si="4"/>
        <v>2762.4</v>
      </c>
      <c r="EP20" s="40">
        <v>92.0</v>
      </c>
      <c r="EQ20" s="43">
        <v>3406.1</v>
      </c>
      <c r="ER20" s="100"/>
      <c r="ES20" s="101"/>
      <c r="FC20" s="40">
        <v>87.0</v>
      </c>
      <c r="FD20" s="43"/>
      <c r="FF20" s="47">
        <v>17.0</v>
      </c>
      <c r="FP20" s="40">
        <v>80.0</v>
      </c>
      <c r="FQ20" s="100"/>
      <c r="FR20" s="44">
        <v>335.2</v>
      </c>
      <c r="FS20" s="47"/>
      <c r="FV20" s="134"/>
      <c r="FW20" s="144"/>
      <c r="GC20" s="40">
        <v>1988.0</v>
      </c>
      <c r="GD20" s="43">
        <v>237.2</v>
      </c>
      <c r="GE20" s="44">
        <v>238.8</v>
      </c>
      <c r="GF20" s="124">
        <f t="shared" si="5"/>
        <v>1.6</v>
      </c>
      <c r="GH20" s="40">
        <v>85.0</v>
      </c>
      <c r="GI20" s="44">
        <v>1.3000000000000114</v>
      </c>
      <c r="GJ20" s="44"/>
      <c r="GK20" s="47"/>
      <c r="GM20" s="159"/>
      <c r="GN20" s="144"/>
      <c r="GU20" s="40">
        <v>84.0</v>
      </c>
      <c r="GV20" s="100"/>
      <c r="GW20" s="43"/>
      <c r="GX20" s="47">
        <v>237.6</v>
      </c>
      <c r="HH20" s="40">
        <v>91.0</v>
      </c>
      <c r="HI20" s="66">
        <v>0.77</v>
      </c>
      <c r="HJ20" s="43"/>
      <c r="HK20" s="47"/>
      <c r="HU20" s="166">
        <v>173.31406346305067</v>
      </c>
      <c r="HV20" s="47"/>
      <c r="HX20" s="161">
        <v>173.31406346305067</v>
      </c>
      <c r="HY20" s="161">
        <v>344.392255212429</v>
      </c>
    </row>
    <row r="21" ht="12.75" customHeight="1">
      <c r="I21" s="40">
        <v>98.0</v>
      </c>
      <c r="J21" s="44">
        <v>239.0</v>
      </c>
      <c r="K21" s="100"/>
      <c r="L21" s="101"/>
      <c r="M21" s="36"/>
      <c r="N21" s="36"/>
      <c r="O21" s="36"/>
      <c r="P21" s="36"/>
      <c r="Q21" s="36"/>
      <c r="R21" s="36"/>
      <c r="S21" s="36"/>
      <c r="T21" s="40">
        <v>87.0</v>
      </c>
      <c r="U21" s="43"/>
      <c r="W21" s="47">
        <v>240.7</v>
      </c>
      <c r="X21" s="36"/>
      <c r="Y21" s="36"/>
      <c r="Z21" s="36"/>
      <c r="AA21" s="36"/>
      <c r="AB21" s="36"/>
      <c r="AC21" s="36"/>
      <c r="AD21" s="36"/>
      <c r="AE21" s="40">
        <v>87.0</v>
      </c>
      <c r="AF21" s="100"/>
      <c r="AH21" s="47">
        <v>245.1</v>
      </c>
      <c r="AI21" s="36"/>
      <c r="AS21" s="40">
        <v>76.0</v>
      </c>
      <c r="AT21" s="43"/>
      <c r="AU21" s="44">
        <v>239.0</v>
      </c>
      <c r="AV21" s="54"/>
      <c r="BF21" s="40">
        <v>86.0</v>
      </c>
      <c r="BG21" s="100"/>
      <c r="BH21" s="100"/>
      <c r="BI21" s="54">
        <v>2.0</v>
      </c>
      <c r="BJ21" s="1"/>
      <c r="BK21" s="1"/>
      <c r="BL21" s="1"/>
      <c r="BM21" s="1"/>
      <c r="BN21" s="1"/>
      <c r="BO21" s="1"/>
      <c r="BP21" s="1"/>
      <c r="BQ21" s="40">
        <v>96.0</v>
      </c>
      <c r="BR21" s="100"/>
      <c r="BS21" s="100"/>
      <c r="BT21" s="54">
        <v>6.4</v>
      </c>
      <c r="BU21" s="1"/>
      <c r="CD21" s="40">
        <v>94.0</v>
      </c>
      <c r="CE21" s="55">
        <v>0.12244897959183672</v>
      </c>
      <c r="CF21" s="100"/>
      <c r="CG21" s="101"/>
      <c r="CQ21" s="40">
        <v>76.0</v>
      </c>
      <c r="CR21" s="43"/>
      <c r="CS21" s="42">
        <v>75.59727837579848</v>
      </c>
      <c r="CT21" s="101"/>
      <c r="DD21" s="40">
        <v>80.0</v>
      </c>
      <c r="DE21" s="43"/>
      <c r="DF21" s="42">
        <v>82.53521360598218</v>
      </c>
      <c r="DG21" s="101"/>
      <c r="DQ21" s="40">
        <v>1988.0</v>
      </c>
      <c r="DR21" s="43">
        <v>42.6</v>
      </c>
      <c r="DS21" s="44">
        <f t="shared" si="1"/>
        <v>340.8</v>
      </c>
      <c r="DT21" s="43">
        <v>765.1</v>
      </c>
      <c r="DU21" s="54">
        <f t="shared" si="2"/>
        <v>1105.9</v>
      </c>
      <c r="DW21" s="40">
        <v>95.0</v>
      </c>
      <c r="DX21" s="43">
        <v>1020.4</v>
      </c>
      <c r="DY21" s="100"/>
      <c r="DZ21" s="101"/>
      <c r="EJ21" s="40">
        <v>1988.0</v>
      </c>
      <c r="EK21" s="43">
        <v>42.6</v>
      </c>
      <c r="EL21" s="44">
        <f t="shared" si="3"/>
        <v>340.8</v>
      </c>
      <c r="EM21" s="44">
        <v>1309.0</v>
      </c>
      <c r="EN21" s="54">
        <f t="shared" si="4"/>
        <v>1649.8</v>
      </c>
      <c r="EP21" s="40">
        <v>75.0</v>
      </c>
      <c r="EQ21" s="43"/>
      <c r="ER21" s="43">
        <v>3513.0</v>
      </c>
      <c r="ES21" s="101"/>
      <c r="FC21" s="40">
        <v>76.0</v>
      </c>
      <c r="FD21" s="43"/>
      <c r="FE21" s="43">
        <v>18.0</v>
      </c>
      <c r="FF21" s="101"/>
      <c r="FP21" s="40">
        <v>79.0</v>
      </c>
      <c r="FQ21" s="100"/>
      <c r="FR21" s="43"/>
      <c r="FS21" s="54">
        <v>345.8</v>
      </c>
      <c r="FV21" s="134"/>
      <c r="FW21" s="144"/>
      <c r="GC21" s="40">
        <v>1989.0</v>
      </c>
      <c r="GD21" s="43">
        <v>237.4</v>
      </c>
      <c r="GE21" s="44">
        <v>239.0</v>
      </c>
      <c r="GF21" s="124">
        <f t="shared" si="5"/>
        <v>1.6</v>
      </c>
      <c r="GH21" s="40">
        <v>86.0</v>
      </c>
      <c r="GI21" s="100"/>
      <c r="GJ21" s="43"/>
      <c r="GK21" s="54">
        <v>1.3000000000000114</v>
      </c>
      <c r="GM21" s="1"/>
      <c r="GN21" s="144"/>
      <c r="GU21" s="40">
        <v>86.0</v>
      </c>
      <c r="GV21" s="100"/>
      <c r="GW21" s="44"/>
      <c r="GX21" s="47">
        <v>237.6</v>
      </c>
      <c r="HH21" s="40">
        <v>97.0</v>
      </c>
      <c r="HI21" s="100"/>
      <c r="HJ21" s="44"/>
      <c r="HK21" s="170">
        <v>0.77</v>
      </c>
      <c r="HU21" s="166">
        <v>178.80597649359203</v>
      </c>
      <c r="HV21" s="47"/>
      <c r="HX21" s="161">
        <v>178.80597649359203</v>
      </c>
      <c r="HY21" s="161">
        <v>347.0787018341799</v>
      </c>
    </row>
    <row r="22" ht="12.75" customHeight="1">
      <c r="I22" s="40">
        <v>76.0</v>
      </c>
      <c r="J22" s="43"/>
      <c r="K22" s="43">
        <v>239.1</v>
      </c>
      <c r="L22" s="47"/>
      <c r="M22" s="1"/>
      <c r="N22" s="1"/>
      <c r="O22" s="1"/>
      <c r="P22" s="1"/>
      <c r="Q22" s="1"/>
      <c r="R22" s="1"/>
      <c r="S22" s="1"/>
      <c r="T22" s="40">
        <v>84.0</v>
      </c>
      <c r="U22" s="43"/>
      <c r="V22" s="100"/>
      <c r="W22" s="54">
        <v>240.9</v>
      </c>
      <c r="X22" s="1"/>
      <c r="Y22" s="1"/>
      <c r="Z22" s="1"/>
      <c r="AA22" s="1"/>
      <c r="AB22" s="1"/>
      <c r="AC22" s="1"/>
      <c r="AD22" s="1"/>
      <c r="AE22" s="40">
        <v>96.0</v>
      </c>
      <c r="AF22" s="100"/>
      <c r="AH22" s="47">
        <v>245.9</v>
      </c>
      <c r="AI22" s="1"/>
      <c r="AS22" s="40">
        <v>78.0</v>
      </c>
      <c r="AT22" s="43"/>
      <c r="AU22" s="100"/>
      <c r="AV22" s="54">
        <v>239.0</v>
      </c>
      <c r="BF22" s="40">
        <v>81.0</v>
      </c>
      <c r="BG22" s="43"/>
      <c r="BH22" s="43">
        <v>2.1999999999999886</v>
      </c>
      <c r="BI22" s="47"/>
      <c r="BJ22" s="1"/>
      <c r="BK22" s="1"/>
      <c r="BL22" s="1"/>
      <c r="BM22" s="1"/>
      <c r="BN22" s="1"/>
      <c r="BO22" s="1"/>
      <c r="BP22" s="1"/>
      <c r="BQ22" s="40">
        <v>74.0</v>
      </c>
      <c r="BR22" s="43">
        <v>7.2</v>
      </c>
      <c r="BS22" s="100"/>
      <c r="BT22" s="54"/>
      <c r="BU22" s="1"/>
      <c r="CD22" s="40">
        <v>77.0</v>
      </c>
      <c r="CE22" s="43"/>
      <c r="CF22" s="100"/>
      <c r="CG22" s="167">
        <v>0.12280701754385964</v>
      </c>
      <c r="CQ22" s="40">
        <v>78.0</v>
      </c>
      <c r="CR22" s="43"/>
      <c r="CS22" s="100"/>
      <c r="CT22" s="169">
        <v>76.56609797773841</v>
      </c>
      <c r="DD22" s="40">
        <v>91.0</v>
      </c>
      <c r="DE22" s="42">
        <v>82.85929101361829</v>
      </c>
      <c r="DF22" s="100"/>
      <c r="DG22" s="169"/>
      <c r="DQ22" s="40">
        <v>1989.0</v>
      </c>
      <c r="DR22" s="43">
        <v>30.9</v>
      </c>
      <c r="DS22" s="44">
        <f t="shared" si="1"/>
        <v>247.2</v>
      </c>
      <c r="DT22" s="44">
        <v>691.0</v>
      </c>
      <c r="DU22" s="54">
        <f t="shared" si="2"/>
        <v>938.2</v>
      </c>
      <c r="DW22" s="40">
        <v>82.0</v>
      </c>
      <c r="DX22" s="43"/>
      <c r="DY22" s="100"/>
      <c r="DZ22" s="47">
        <v>1032.5</v>
      </c>
      <c r="EJ22" s="40">
        <v>1989.0</v>
      </c>
      <c r="EK22" s="43">
        <v>43.2</v>
      </c>
      <c r="EL22" s="44">
        <f t="shared" si="3"/>
        <v>345.6</v>
      </c>
      <c r="EM22" s="44">
        <v>2282.3</v>
      </c>
      <c r="EN22" s="54">
        <f t="shared" si="4"/>
        <v>2627.9</v>
      </c>
      <c r="EP22" s="40">
        <v>98.0</v>
      </c>
      <c r="EQ22" s="43">
        <v>3541.6</v>
      </c>
      <c r="ER22" s="100"/>
      <c r="ES22" s="101"/>
      <c r="FC22" s="40">
        <v>98.0</v>
      </c>
      <c r="FD22" s="43">
        <v>18.0</v>
      </c>
      <c r="FE22" s="100"/>
      <c r="FF22" s="101"/>
      <c r="FP22" s="40">
        <v>89.0</v>
      </c>
      <c r="FQ22" s="100"/>
      <c r="FR22" s="44">
        <v>347.5</v>
      </c>
      <c r="FS22" s="101"/>
      <c r="FV22" s="134"/>
      <c r="FW22" s="144"/>
      <c r="GC22" s="40">
        <v>1990.0</v>
      </c>
      <c r="GD22" s="43">
        <v>237.7</v>
      </c>
      <c r="GE22" s="44">
        <v>238.9</v>
      </c>
      <c r="GF22" s="124">
        <f t="shared" si="5"/>
        <v>1.2</v>
      </c>
      <c r="GH22" s="151" t="s">
        <v>293</v>
      </c>
      <c r="GI22" s="44">
        <v>1.3000000000000114</v>
      </c>
      <c r="GJ22" s="44"/>
      <c r="GK22" s="101"/>
      <c r="GM22" s="1"/>
      <c r="GN22" s="144"/>
      <c r="GU22" s="40">
        <v>73.0</v>
      </c>
      <c r="GV22" s="100"/>
      <c r="GW22" s="43">
        <v>237.7</v>
      </c>
      <c r="GX22" s="54"/>
      <c r="HH22" s="40">
        <v>84.0</v>
      </c>
      <c r="HI22" s="100"/>
      <c r="HJ22" s="43"/>
      <c r="HK22" s="170">
        <v>0.81</v>
      </c>
      <c r="HU22" s="166">
        <v>178.70395953327238</v>
      </c>
      <c r="HV22" s="170"/>
      <c r="HX22" s="161">
        <v>178.70395953327238</v>
      </c>
      <c r="HY22" s="161">
        <v>352.5791162780812</v>
      </c>
    </row>
    <row r="23" ht="12.75" customHeight="1">
      <c r="I23" s="40">
        <v>78.0</v>
      </c>
      <c r="J23" s="43"/>
      <c r="K23" s="100"/>
      <c r="L23" s="47">
        <v>239.1</v>
      </c>
      <c r="M23" s="1"/>
      <c r="N23" s="1"/>
      <c r="O23" s="1"/>
      <c r="P23" s="1"/>
      <c r="Q23" s="1"/>
      <c r="R23" s="1"/>
      <c r="S23" s="1"/>
      <c r="T23" s="40">
        <v>86.0</v>
      </c>
      <c r="U23" s="100"/>
      <c r="V23" s="100"/>
      <c r="W23" s="54">
        <v>240.9</v>
      </c>
      <c r="X23" s="1"/>
      <c r="Y23" s="1"/>
      <c r="Z23" s="1"/>
      <c r="AA23" s="1"/>
      <c r="AB23" s="1"/>
      <c r="AC23" s="1"/>
      <c r="AD23" s="1"/>
      <c r="AE23" s="40">
        <v>74.0</v>
      </c>
      <c r="AF23" s="43">
        <v>246.7</v>
      </c>
      <c r="AH23" s="47"/>
      <c r="AI23" s="1"/>
      <c r="AS23" s="40">
        <v>81.0</v>
      </c>
      <c r="AT23" s="43"/>
      <c r="AU23" s="44">
        <v>239.0</v>
      </c>
      <c r="AV23" s="54"/>
      <c r="BF23" s="40">
        <v>84.0</v>
      </c>
      <c r="BG23" s="43"/>
      <c r="BH23" s="100"/>
      <c r="BI23" s="47">
        <v>2.3000000000000114</v>
      </c>
      <c r="BJ23" s="1"/>
      <c r="BK23" s="1"/>
      <c r="BL23" s="1"/>
      <c r="BM23" s="1"/>
      <c r="BN23" s="1"/>
      <c r="BO23" s="1"/>
      <c r="BP23" s="1"/>
      <c r="BQ23" s="151" t="s">
        <v>296</v>
      </c>
      <c r="BR23" s="100"/>
      <c r="BS23" s="100"/>
      <c r="BT23" s="54">
        <v>7.700000000000017</v>
      </c>
      <c r="BU23" s="1"/>
      <c r="CD23" s="40">
        <v>76.0</v>
      </c>
      <c r="CE23" s="43"/>
      <c r="CF23" s="55">
        <v>0.13114754098360656</v>
      </c>
      <c r="CG23" s="101"/>
      <c r="CQ23" s="40">
        <v>79.0</v>
      </c>
      <c r="CR23" s="43"/>
      <c r="CS23" s="100"/>
      <c r="CT23" s="169">
        <v>89.7434387284484</v>
      </c>
      <c r="DD23" s="40">
        <v>89.0</v>
      </c>
      <c r="DE23" s="43"/>
      <c r="DF23" s="42">
        <v>82.89592827753961</v>
      </c>
      <c r="DG23" s="169"/>
      <c r="DQ23" s="40">
        <v>1990.0</v>
      </c>
      <c r="DR23" s="43">
        <v>33.5</v>
      </c>
      <c r="DS23" s="44">
        <f t="shared" si="1"/>
        <v>268</v>
      </c>
      <c r="DT23" s="44">
        <v>675.0</v>
      </c>
      <c r="DU23" s="54">
        <f t="shared" si="2"/>
        <v>943</v>
      </c>
      <c r="DW23" s="40">
        <v>75.0</v>
      </c>
      <c r="DX23" s="43"/>
      <c r="DY23" s="43">
        <v>1036.0</v>
      </c>
      <c r="DZ23" s="101"/>
      <c r="EJ23" s="40">
        <v>1990.0</v>
      </c>
      <c r="EK23" s="44">
        <v>90.0</v>
      </c>
      <c r="EL23" s="44">
        <f t="shared" si="3"/>
        <v>720</v>
      </c>
      <c r="EM23" s="44">
        <v>3425.5</v>
      </c>
      <c r="EN23" s="54">
        <f t="shared" si="4"/>
        <v>4145.5</v>
      </c>
      <c r="EP23" s="40">
        <v>80.0</v>
      </c>
      <c r="EQ23" s="43"/>
      <c r="ER23" s="43">
        <v>3634.0</v>
      </c>
      <c r="ES23" s="47"/>
      <c r="FC23" s="40">
        <v>80.0</v>
      </c>
      <c r="FD23" s="43"/>
      <c r="FE23" s="43">
        <v>19.0</v>
      </c>
      <c r="FF23" s="101"/>
      <c r="FP23" s="40">
        <v>96.0</v>
      </c>
      <c r="FQ23" s="100"/>
      <c r="FR23" s="43"/>
      <c r="FS23" s="54">
        <v>365.0</v>
      </c>
      <c r="FV23" s="168"/>
      <c r="FW23" s="144"/>
      <c r="GC23" s="40">
        <v>1991.0</v>
      </c>
      <c r="GD23" s="44">
        <v>237.4</v>
      </c>
      <c r="GE23" s="44">
        <v>238.7</v>
      </c>
      <c r="GF23" s="124">
        <f t="shared" si="5"/>
        <v>1.3</v>
      </c>
      <c r="GH23" s="40">
        <v>75.0</v>
      </c>
      <c r="GI23" s="100"/>
      <c r="GJ23" s="44">
        <v>1.3999999999999773</v>
      </c>
      <c r="GK23" s="54"/>
      <c r="GM23" s="1"/>
      <c r="GN23" s="144"/>
      <c r="GU23" s="40">
        <v>76.0</v>
      </c>
      <c r="GV23" s="100"/>
      <c r="GW23" s="43">
        <v>237.7</v>
      </c>
      <c r="GX23" s="47"/>
      <c r="HH23" s="40">
        <v>99.0</v>
      </c>
      <c r="HI23" s="66">
        <v>0.81</v>
      </c>
      <c r="HJ23" s="43"/>
      <c r="HK23" s="47"/>
      <c r="HU23" s="166">
        <v>182.79739006609844</v>
      </c>
      <c r="HV23" s="170"/>
      <c r="HX23" s="161">
        <v>182.79739006609844</v>
      </c>
      <c r="HY23" s="161">
        <v>367.8689082059892</v>
      </c>
    </row>
    <row r="24" ht="13.5" customHeight="1">
      <c r="I24" s="40">
        <v>94.0</v>
      </c>
      <c r="J24" s="43">
        <v>239.1</v>
      </c>
      <c r="K24" s="100"/>
      <c r="L24" s="47"/>
      <c r="M24" s="1"/>
      <c r="N24" s="1"/>
      <c r="O24" s="1"/>
      <c r="P24" s="1"/>
      <c r="Q24" s="1"/>
      <c r="R24" s="1"/>
      <c r="S24" s="1"/>
      <c r="T24" s="40">
        <v>85.0</v>
      </c>
      <c r="U24" s="44">
        <v>241.2</v>
      </c>
      <c r="V24" s="100"/>
      <c r="W24" s="47"/>
      <c r="X24" s="1"/>
      <c r="Y24" s="1"/>
      <c r="Z24" s="1"/>
      <c r="AA24" s="1"/>
      <c r="AB24" s="1"/>
      <c r="AC24" s="1"/>
      <c r="AD24" s="1"/>
      <c r="AE24" s="40">
        <v>79.0</v>
      </c>
      <c r="AF24" s="100"/>
      <c r="AG24" s="100"/>
      <c r="AH24" s="47">
        <v>246.9</v>
      </c>
      <c r="AI24" s="1"/>
      <c r="AS24" s="40">
        <v>85.0</v>
      </c>
      <c r="AT24" s="44">
        <v>239.0</v>
      </c>
      <c r="AU24" s="100"/>
      <c r="AV24" s="54"/>
      <c r="BF24" s="40">
        <v>76.0</v>
      </c>
      <c r="BG24" s="43"/>
      <c r="BH24" s="43">
        <v>3.3000000000000114</v>
      </c>
      <c r="BI24" s="47"/>
      <c r="BJ24" s="1"/>
      <c r="BK24" s="1"/>
      <c r="BL24" s="1"/>
      <c r="BM24" s="1"/>
      <c r="BN24" s="1"/>
      <c r="BO24" s="1"/>
      <c r="BP24" s="1"/>
      <c r="BQ24" s="74">
        <v>77.0</v>
      </c>
      <c r="BR24" s="102"/>
      <c r="BS24" s="102"/>
      <c r="BT24" s="81">
        <v>8.799999999999983</v>
      </c>
      <c r="BU24" s="1"/>
      <c r="CD24" s="40">
        <v>88.0</v>
      </c>
      <c r="CE24" s="43"/>
      <c r="CG24" s="167">
        <v>0.13333333333333333</v>
      </c>
      <c r="CQ24" s="40">
        <v>92.0</v>
      </c>
      <c r="CR24" s="42">
        <v>92.31355146407608</v>
      </c>
      <c r="CS24" s="100"/>
      <c r="CT24" s="101"/>
      <c r="DD24" s="40">
        <v>99.0</v>
      </c>
      <c r="DE24" s="42">
        <v>85.87379947940043</v>
      </c>
      <c r="DF24" s="100"/>
      <c r="DG24" s="101"/>
      <c r="DQ24" s="40">
        <v>1991.0</v>
      </c>
      <c r="DR24" s="43">
        <v>60.9</v>
      </c>
      <c r="DS24" s="44">
        <f t="shared" si="1"/>
        <v>487.2</v>
      </c>
      <c r="DT24" s="43">
        <v>576.2</v>
      </c>
      <c r="DU24" s="54">
        <f t="shared" si="2"/>
        <v>1063.4</v>
      </c>
      <c r="DW24" s="40">
        <v>85.0</v>
      </c>
      <c r="DX24" s="43">
        <v>1055.1</v>
      </c>
      <c r="DY24" s="100"/>
      <c r="DZ24" s="101"/>
      <c r="EJ24" s="40">
        <v>1991.0</v>
      </c>
      <c r="EK24" s="43">
        <v>96.1</v>
      </c>
      <c r="EL24" s="44">
        <f t="shared" si="3"/>
        <v>768.8</v>
      </c>
      <c r="EM24" s="44">
        <v>2535.3</v>
      </c>
      <c r="EN24" s="54">
        <f t="shared" si="4"/>
        <v>3304.1</v>
      </c>
      <c r="EP24" s="40">
        <v>84.0</v>
      </c>
      <c r="EQ24" s="43"/>
      <c r="ER24" s="100"/>
      <c r="ES24" s="47">
        <v>3729.4</v>
      </c>
      <c r="FC24" s="40">
        <v>86.0</v>
      </c>
      <c r="FD24" s="100"/>
      <c r="FE24" s="100"/>
      <c r="FF24" s="47">
        <v>19.0</v>
      </c>
      <c r="FP24" s="151" t="s">
        <v>283</v>
      </c>
      <c r="FQ24" s="44">
        <v>373.3</v>
      </c>
      <c r="FR24" s="100"/>
      <c r="FS24" s="47"/>
      <c r="FV24" s="134"/>
      <c r="FW24" s="144"/>
      <c r="GC24" s="40">
        <v>1992.0</v>
      </c>
      <c r="GD24" s="43">
        <v>237.4</v>
      </c>
      <c r="GE24" s="44">
        <v>238.9</v>
      </c>
      <c r="GF24" s="124">
        <f t="shared" si="5"/>
        <v>1.5</v>
      </c>
      <c r="GH24" s="40">
        <v>76.0</v>
      </c>
      <c r="GI24" s="100"/>
      <c r="GJ24" s="44">
        <v>1.4000000000000057</v>
      </c>
      <c r="GK24" s="47"/>
      <c r="GM24" s="1"/>
      <c r="GN24" s="144"/>
      <c r="GU24" s="40">
        <v>87.0</v>
      </c>
      <c r="GV24" s="100"/>
      <c r="GW24" s="100"/>
      <c r="GX24" s="47">
        <v>237.7</v>
      </c>
      <c r="HH24" s="40">
        <v>76.0</v>
      </c>
      <c r="HI24" s="100"/>
      <c r="HJ24" s="66">
        <v>0.82</v>
      </c>
      <c r="HK24" s="47"/>
      <c r="HU24" s="166">
        <v>186.89932201228453</v>
      </c>
      <c r="HV24" s="47"/>
      <c r="HX24" s="161">
        <v>186.89932201228453</v>
      </c>
      <c r="HY24" s="161">
        <v>509.0306263416292</v>
      </c>
    </row>
    <row r="25" ht="13.5" customHeight="1">
      <c r="I25" s="40">
        <v>75.0</v>
      </c>
      <c r="J25" s="100"/>
      <c r="K25" s="43">
        <v>239.2</v>
      </c>
      <c r="L25" s="47"/>
      <c r="M25" s="1"/>
      <c r="N25" s="1"/>
      <c r="O25" s="1"/>
      <c r="P25" s="1"/>
      <c r="Q25" s="1"/>
      <c r="R25" s="1"/>
      <c r="S25" s="1"/>
      <c r="T25" s="151" t="s">
        <v>297</v>
      </c>
      <c r="U25" s="44">
        <v>241.4</v>
      </c>
      <c r="V25" s="100"/>
      <c r="W25" s="47"/>
      <c r="X25" s="1"/>
      <c r="Y25" s="1"/>
      <c r="Z25" s="1"/>
      <c r="AA25" s="1"/>
      <c r="AB25" s="1"/>
      <c r="AC25" s="1"/>
      <c r="AD25" s="1"/>
      <c r="AE25" s="40">
        <v>97.0</v>
      </c>
      <c r="AF25" s="100"/>
      <c r="AG25" s="100"/>
      <c r="AH25" s="54">
        <v>247.0</v>
      </c>
      <c r="AI25" s="1"/>
      <c r="AS25" s="40">
        <v>86.0</v>
      </c>
      <c r="AU25" s="100"/>
      <c r="AV25" s="54">
        <v>239.0</v>
      </c>
      <c r="BF25" s="40">
        <v>96.0</v>
      </c>
      <c r="BG25" s="43"/>
      <c r="BH25" s="100"/>
      <c r="BI25" s="54">
        <v>3.6999999999999886</v>
      </c>
      <c r="BJ25" s="36"/>
      <c r="BK25" s="36"/>
      <c r="BL25" s="36"/>
      <c r="BM25" s="36"/>
      <c r="BN25" s="36"/>
      <c r="BO25" s="36"/>
      <c r="BP25" s="36"/>
      <c r="BU25" s="36"/>
      <c r="CD25" s="40">
        <v>91.0</v>
      </c>
      <c r="CE25" s="55">
        <v>0.1724137931034483</v>
      </c>
      <c r="CF25" s="100"/>
      <c r="CG25" s="101"/>
      <c r="CQ25" s="40">
        <v>96.0</v>
      </c>
      <c r="CR25" s="43"/>
      <c r="CS25" s="100"/>
      <c r="CT25" s="169">
        <v>107.26682224815247</v>
      </c>
      <c r="DD25" s="40">
        <v>85.0</v>
      </c>
      <c r="DE25" s="42">
        <v>89.25476550723049</v>
      </c>
      <c r="DG25" s="101"/>
      <c r="DQ25" s="40">
        <v>1992.0</v>
      </c>
      <c r="DR25" s="43">
        <v>30.1</v>
      </c>
      <c r="DS25" s="44">
        <f t="shared" si="1"/>
        <v>240.8</v>
      </c>
      <c r="DT25" s="43">
        <v>408.7</v>
      </c>
      <c r="DU25" s="54">
        <f t="shared" si="2"/>
        <v>649.5</v>
      </c>
      <c r="DW25" s="151" t="s">
        <v>283</v>
      </c>
      <c r="DX25" s="43">
        <v>1060.2</v>
      </c>
      <c r="DY25" s="100"/>
      <c r="DZ25" s="101"/>
      <c r="EJ25" s="40">
        <v>1992.0</v>
      </c>
      <c r="EK25" s="43">
        <v>71.3</v>
      </c>
      <c r="EL25" s="44">
        <f t="shared" si="3"/>
        <v>570.4</v>
      </c>
      <c r="EM25" s="44">
        <v>2835.7</v>
      </c>
      <c r="EN25" s="54">
        <f t="shared" si="4"/>
        <v>3406.1</v>
      </c>
      <c r="EP25" s="40">
        <v>76.0</v>
      </c>
      <c r="EQ25" s="43"/>
      <c r="ER25" s="43">
        <v>3863.9</v>
      </c>
      <c r="ES25" s="101"/>
      <c r="FC25" s="40">
        <v>78.0</v>
      </c>
      <c r="FD25" s="43"/>
      <c r="FE25" s="100"/>
      <c r="FF25" s="47">
        <v>20.0</v>
      </c>
      <c r="FP25" s="40">
        <v>98.0</v>
      </c>
      <c r="FQ25" s="44">
        <v>378.9</v>
      </c>
      <c r="FR25" s="100"/>
      <c r="FS25" s="47"/>
      <c r="FV25" s="134"/>
      <c r="FW25" s="144"/>
      <c r="GC25" s="40">
        <v>1993.0</v>
      </c>
      <c r="GD25" s="43">
        <v>237.3</v>
      </c>
      <c r="GE25" s="44">
        <v>238.8</v>
      </c>
      <c r="GF25" s="124">
        <f t="shared" si="5"/>
        <v>1.5</v>
      </c>
      <c r="GH25" s="40">
        <v>92.0</v>
      </c>
      <c r="GI25" s="44">
        <v>1.5</v>
      </c>
      <c r="GJ25" s="100"/>
      <c r="GK25" s="47"/>
      <c r="GM25" s="1"/>
      <c r="GN25" s="144"/>
      <c r="GU25" s="40">
        <v>90.0</v>
      </c>
      <c r="GV25" s="100"/>
      <c r="GW25" s="43">
        <v>237.7</v>
      </c>
      <c r="GX25" s="101"/>
      <c r="HH25" s="40">
        <v>93.0</v>
      </c>
      <c r="HI25" s="66">
        <v>0.82</v>
      </c>
      <c r="HJ25" s="43"/>
      <c r="HK25" s="101"/>
      <c r="HU25" s="166">
        <v>192.40823786954576</v>
      </c>
      <c r="HV25" s="47"/>
      <c r="HX25" s="161">
        <v>192.40823786954576</v>
      </c>
      <c r="HY25" s="161"/>
    </row>
    <row r="26" ht="13.5" customHeight="1">
      <c r="I26" s="40">
        <v>79.0</v>
      </c>
      <c r="J26" s="43"/>
      <c r="K26" s="100"/>
      <c r="L26" s="47">
        <v>239.2</v>
      </c>
      <c r="M26" s="1"/>
      <c r="N26" s="1"/>
      <c r="O26" s="1"/>
      <c r="P26" s="1"/>
      <c r="Q26" s="1"/>
      <c r="R26" s="1"/>
      <c r="S26" s="1"/>
      <c r="T26" s="40">
        <v>76.0</v>
      </c>
      <c r="U26" s="43"/>
      <c r="V26" s="44">
        <v>242.4</v>
      </c>
      <c r="W26" s="47"/>
      <c r="X26" s="1"/>
      <c r="Y26" s="1"/>
      <c r="Z26" s="1"/>
      <c r="AA26" s="1"/>
      <c r="AB26" s="1"/>
      <c r="AC26" s="1"/>
      <c r="AD26" s="1"/>
      <c r="AE26" s="74">
        <v>77.0</v>
      </c>
      <c r="AF26" s="102"/>
      <c r="AG26" s="102"/>
      <c r="AH26" s="103">
        <v>247.6</v>
      </c>
      <c r="AI26" s="1"/>
      <c r="AS26" s="40">
        <v>87.0</v>
      </c>
      <c r="AT26" s="43"/>
      <c r="AV26" s="54">
        <v>239.1</v>
      </c>
      <c r="BF26" s="40">
        <v>94.0</v>
      </c>
      <c r="BG26" s="44">
        <v>3.700000000000017</v>
      </c>
      <c r="BH26" s="100"/>
      <c r="BI26" s="54"/>
      <c r="BJ26" s="36"/>
      <c r="BK26" s="36"/>
      <c r="BL26" s="36"/>
      <c r="BM26" s="36"/>
      <c r="BN26" s="36"/>
      <c r="BO26" s="36"/>
      <c r="BP26" s="36"/>
      <c r="BU26" s="36"/>
      <c r="CD26" s="40">
        <v>95.0</v>
      </c>
      <c r="CE26" s="55">
        <v>0.17647058823529413</v>
      </c>
      <c r="CF26" s="100"/>
      <c r="CG26" s="101"/>
      <c r="CQ26" s="40">
        <v>99.0</v>
      </c>
      <c r="CR26" s="42">
        <v>107.98100110702212</v>
      </c>
      <c r="CS26" s="100"/>
      <c r="CT26" s="101"/>
      <c r="DD26" s="40">
        <v>94.0</v>
      </c>
      <c r="DE26" s="42">
        <v>111.67450557998983</v>
      </c>
      <c r="DF26" s="100"/>
      <c r="DG26" s="101"/>
      <c r="DQ26" s="40">
        <v>1993.0</v>
      </c>
      <c r="DR26" s="43">
        <v>42.3</v>
      </c>
      <c r="DS26" s="44">
        <f t="shared" si="1"/>
        <v>338.4</v>
      </c>
      <c r="DT26" s="43">
        <v>317.1</v>
      </c>
      <c r="DU26" s="54">
        <f t="shared" si="2"/>
        <v>655.5</v>
      </c>
      <c r="DW26" s="40">
        <v>91.0</v>
      </c>
      <c r="DX26" s="43">
        <v>1063.4</v>
      </c>
      <c r="DY26" s="100"/>
      <c r="DZ26" s="101"/>
      <c r="EJ26" s="40">
        <v>1993.0</v>
      </c>
      <c r="EK26" s="43">
        <v>119.6</v>
      </c>
      <c r="EL26" s="44">
        <f t="shared" si="3"/>
        <v>956.8</v>
      </c>
      <c r="EM26" s="44">
        <v>3083.6</v>
      </c>
      <c r="EN26" s="54">
        <f t="shared" si="4"/>
        <v>4040.4</v>
      </c>
      <c r="EP26" s="40">
        <v>93.0</v>
      </c>
      <c r="EQ26" s="43">
        <v>4040.4</v>
      </c>
      <c r="ER26" s="100"/>
      <c r="ES26" s="101"/>
      <c r="FC26" s="40">
        <v>73.0</v>
      </c>
      <c r="FD26" s="43"/>
      <c r="FE26" s="43">
        <v>21.0</v>
      </c>
      <c r="FF26" s="101"/>
      <c r="FP26" s="40">
        <v>81.0</v>
      </c>
      <c r="FQ26" s="100"/>
      <c r="FR26" s="44">
        <v>380.1</v>
      </c>
      <c r="FS26" s="101"/>
      <c r="FV26" s="134"/>
      <c r="FW26" s="144"/>
      <c r="GC26" s="40">
        <v>1994.0</v>
      </c>
      <c r="GD26" s="43">
        <v>237.5</v>
      </c>
      <c r="GE26" s="44">
        <v>239.1</v>
      </c>
      <c r="GF26" s="124">
        <f t="shared" si="5"/>
        <v>1.6</v>
      </c>
      <c r="GH26" s="40">
        <v>93.0</v>
      </c>
      <c r="GI26" s="44">
        <v>1.5</v>
      </c>
      <c r="GJ26" s="44"/>
      <c r="GK26" s="101"/>
      <c r="GM26" s="1"/>
      <c r="GN26" s="144"/>
      <c r="GU26" s="40">
        <v>75.0</v>
      </c>
      <c r="GV26" s="100"/>
      <c r="GW26" s="43">
        <v>237.8</v>
      </c>
      <c r="GX26" s="101"/>
      <c r="HH26" s="40">
        <v>95.0</v>
      </c>
      <c r="HI26" s="66">
        <v>0.85</v>
      </c>
      <c r="HJ26" s="43"/>
      <c r="HK26" s="101"/>
      <c r="HU26" s="166"/>
      <c r="HV26" s="169">
        <v>196.4931669890119</v>
      </c>
      <c r="HX26" s="161">
        <v>196.39115002869227</v>
      </c>
      <c r="HY26" s="161"/>
    </row>
    <row r="27" ht="13.5" customHeight="1">
      <c r="I27" s="40">
        <v>87.0</v>
      </c>
      <c r="J27" s="100"/>
      <c r="K27" s="100"/>
      <c r="L27" s="47">
        <v>239.3</v>
      </c>
      <c r="M27" s="1"/>
      <c r="N27" s="1"/>
      <c r="O27" s="1"/>
      <c r="P27" s="1"/>
      <c r="Q27" s="1"/>
      <c r="R27" s="1"/>
      <c r="S27" s="1"/>
      <c r="T27" s="40">
        <v>94.0</v>
      </c>
      <c r="U27" s="43">
        <v>242.8</v>
      </c>
      <c r="V27" s="100"/>
      <c r="W27" s="47"/>
      <c r="X27" s="1"/>
      <c r="Y27" s="1"/>
      <c r="Z27" s="1"/>
      <c r="AA27" s="1"/>
      <c r="AB27" s="1"/>
      <c r="AC27" s="1"/>
      <c r="AD27" s="1"/>
      <c r="AE27" s="173"/>
      <c r="AF27" s="10"/>
      <c r="AI27" s="1"/>
      <c r="AS27" s="40">
        <v>96.0</v>
      </c>
      <c r="AT27" s="43"/>
      <c r="AU27" s="100"/>
      <c r="AV27" s="54">
        <v>239.1</v>
      </c>
      <c r="BF27" s="40">
        <v>77.0</v>
      </c>
      <c r="BG27" s="43"/>
      <c r="BH27" s="100"/>
      <c r="BI27" s="47">
        <v>5.399999999999977</v>
      </c>
      <c r="BJ27" s="1"/>
      <c r="BK27" s="1"/>
      <c r="BL27" s="1"/>
      <c r="BM27" s="1"/>
      <c r="BN27" s="1"/>
      <c r="BO27" s="1"/>
      <c r="BP27" s="1"/>
      <c r="BU27" s="1"/>
      <c r="CD27" s="40">
        <v>79.0</v>
      </c>
      <c r="CE27" s="43"/>
      <c r="CF27" s="100"/>
      <c r="CG27" s="167">
        <v>0.2</v>
      </c>
      <c r="CQ27" s="151" t="s">
        <v>298</v>
      </c>
      <c r="CR27" s="174"/>
      <c r="CS27" s="100"/>
      <c r="CT27" s="169">
        <v>109.68613461383141</v>
      </c>
      <c r="DD27" s="40">
        <v>97.0</v>
      </c>
      <c r="DE27" s="43"/>
      <c r="DF27" s="100"/>
      <c r="DG27" s="169">
        <v>128.02719684049907</v>
      </c>
      <c r="DQ27" s="40">
        <v>1994.0</v>
      </c>
      <c r="DR27" s="43">
        <v>19.8</v>
      </c>
      <c r="DS27" s="44">
        <f t="shared" si="1"/>
        <v>158.4</v>
      </c>
      <c r="DT27" s="43">
        <v>760.9</v>
      </c>
      <c r="DU27" s="54">
        <f t="shared" si="2"/>
        <v>919.3</v>
      </c>
      <c r="DW27" s="40">
        <v>88.0</v>
      </c>
      <c r="DX27" s="43"/>
      <c r="DZ27" s="47">
        <v>1105.9</v>
      </c>
      <c r="EJ27" s="40">
        <v>1994.0</v>
      </c>
      <c r="EK27" s="43">
        <v>85.4</v>
      </c>
      <c r="EL27" s="44">
        <f t="shared" si="3"/>
        <v>683.2</v>
      </c>
      <c r="EM27" s="44"/>
      <c r="EN27" s="54"/>
      <c r="EP27" s="40">
        <v>90.0</v>
      </c>
      <c r="EQ27" s="43"/>
      <c r="ER27" s="43">
        <v>4145.5</v>
      </c>
      <c r="ES27" s="101"/>
      <c r="FC27" s="151" t="s">
        <v>283</v>
      </c>
      <c r="FD27" s="43">
        <v>21.0</v>
      </c>
      <c r="FE27" s="100"/>
      <c r="FF27" s="101"/>
      <c r="FP27" s="40">
        <v>90.0</v>
      </c>
      <c r="FQ27" s="100"/>
      <c r="FR27" s="44">
        <v>382.9</v>
      </c>
      <c r="FS27" s="101"/>
      <c r="FV27" s="134"/>
      <c r="FW27" s="144"/>
      <c r="GC27" s="40">
        <v>1995.0</v>
      </c>
      <c r="GD27" s="43">
        <v>237.3</v>
      </c>
      <c r="GE27" s="44">
        <v>238.0</v>
      </c>
      <c r="GF27" s="124">
        <f t="shared" si="5"/>
        <v>0.7</v>
      </c>
      <c r="GH27" s="40">
        <v>89.0</v>
      </c>
      <c r="GI27" s="100"/>
      <c r="GJ27" s="44">
        <v>1.5999999999999943</v>
      </c>
      <c r="GK27" s="101"/>
      <c r="GM27" s="1"/>
      <c r="GN27" s="144"/>
      <c r="GU27" s="40">
        <v>78.0</v>
      </c>
      <c r="GV27" s="100"/>
      <c r="GW27" s="100"/>
      <c r="GX27" s="47">
        <v>237.8</v>
      </c>
      <c r="HH27" s="40">
        <v>87.0</v>
      </c>
      <c r="HI27" s="100"/>
      <c r="HJ27" s="100"/>
      <c r="HK27" s="170">
        <v>0.87</v>
      </c>
      <c r="HU27" s="166">
        <v>196.39115002869227</v>
      </c>
      <c r="HV27" s="101"/>
      <c r="HX27" s="161">
        <v>196.2976344817326</v>
      </c>
      <c r="HY27" s="161"/>
    </row>
    <row r="28" ht="13.5" customHeight="1">
      <c r="I28" s="40">
        <v>85.0</v>
      </c>
      <c r="J28" s="43">
        <v>239.4</v>
      </c>
      <c r="K28" s="100"/>
      <c r="L28" s="101"/>
      <c r="M28" s="1"/>
      <c r="N28" s="1"/>
      <c r="O28" s="1"/>
      <c r="P28" s="1"/>
      <c r="Q28" s="1"/>
      <c r="R28" s="1"/>
      <c r="S28" s="1"/>
      <c r="T28" s="40">
        <v>96.0</v>
      </c>
      <c r="U28" s="43"/>
      <c r="V28" s="100"/>
      <c r="W28" s="47">
        <v>243.2</v>
      </c>
      <c r="X28" s="1"/>
      <c r="Y28" s="1"/>
      <c r="Z28" s="1"/>
      <c r="AA28" s="1"/>
      <c r="AB28" s="1"/>
      <c r="AC28" s="1"/>
      <c r="AD28" s="1"/>
      <c r="AI28" s="1"/>
      <c r="AS28" s="40">
        <v>79.0</v>
      </c>
      <c r="AT28" s="43"/>
      <c r="AU28" s="100"/>
      <c r="AV28" s="47">
        <v>239.4</v>
      </c>
      <c r="BF28" s="74">
        <v>79.0</v>
      </c>
      <c r="BG28" s="75"/>
      <c r="BH28" s="102"/>
      <c r="BI28" s="103">
        <v>5.700000000000017</v>
      </c>
      <c r="BJ28" s="1"/>
      <c r="BK28" s="1"/>
      <c r="BL28" s="1"/>
      <c r="BM28" s="1"/>
      <c r="BN28" s="1"/>
      <c r="BO28" s="1"/>
      <c r="BP28" s="1"/>
      <c r="BU28" s="1"/>
      <c r="CD28" s="40">
        <v>74.0</v>
      </c>
      <c r="CE28" s="55">
        <v>0.4</v>
      </c>
      <c r="CF28" s="100"/>
      <c r="CG28" s="101"/>
      <c r="CQ28" s="40">
        <v>85.0</v>
      </c>
      <c r="CR28" s="42">
        <v>116.95416897505248</v>
      </c>
      <c r="CS28" s="100"/>
      <c r="CT28" s="167"/>
      <c r="DD28" s="40">
        <v>82.0</v>
      </c>
      <c r="DE28" s="43"/>
      <c r="DF28" s="100"/>
      <c r="DG28" s="169">
        <v>141.07502594024837</v>
      </c>
      <c r="DQ28" s="40">
        <v>1995.0</v>
      </c>
      <c r="DR28" s="43">
        <v>45.5</v>
      </c>
      <c r="DS28" s="44">
        <f t="shared" si="1"/>
        <v>364</v>
      </c>
      <c r="DT28" s="43">
        <v>656.4</v>
      </c>
      <c r="DU28" s="54">
        <f t="shared" si="2"/>
        <v>1020.4</v>
      </c>
      <c r="DW28" s="40">
        <v>98.0</v>
      </c>
      <c r="DX28" s="43">
        <v>1113.1</v>
      </c>
      <c r="DY28" s="100"/>
      <c r="DZ28" s="101"/>
      <c r="EJ28" s="40">
        <v>1995.0</v>
      </c>
      <c r="EK28" s="43">
        <v>68.2</v>
      </c>
      <c r="EL28" s="44">
        <f t="shared" si="3"/>
        <v>545.6</v>
      </c>
      <c r="EM28" s="44">
        <v>1420.4</v>
      </c>
      <c r="EN28" s="54">
        <f t="shared" ref="EN28:EN32" si="6">EL28+EM28</f>
        <v>1966</v>
      </c>
      <c r="EP28" s="40">
        <v>86.0</v>
      </c>
      <c r="EQ28" s="100"/>
      <c r="ER28" s="100"/>
      <c r="ES28" s="47">
        <v>4205.7</v>
      </c>
      <c r="FC28" s="40">
        <v>84.0</v>
      </c>
      <c r="FD28" s="43"/>
      <c r="FE28" s="100"/>
      <c r="FF28" s="47">
        <v>22.0</v>
      </c>
      <c r="FP28" s="40">
        <v>85.0</v>
      </c>
      <c r="FQ28" s="44">
        <v>425.5</v>
      </c>
      <c r="FR28" s="100"/>
      <c r="FS28" s="47"/>
      <c r="FV28" s="134"/>
      <c r="FW28" s="144"/>
      <c r="GC28" s="40">
        <v>1996.0</v>
      </c>
      <c r="GD28" s="43">
        <v>237.5</v>
      </c>
      <c r="GE28" s="44">
        <v>239.5</v>
      </c>
      <c r="GF28" s="124">
        <f t="shared" si="5"/>
        <v>2</v>
      </c>
      <c r="GH28" s="40">
        <v>94.0</v>
      </c>
      <c r="GI28" s="44">
        <v>1.5999999999999943</v>
      </c>
      <c r="GJ28" s="100"/>
      <c r="GK28" s="47"/>
      <c r="GM28" s="1"/>
      <c r="GN28" s="144"/>
      <c r="GU28" s="40">
        <v>79.0</v>
      </c>
      <c r="GV28" s="100"/>
      <c r="GW28" s="43"/>
      <c r="GX28" s="47">
        <v>237.9</v>
      </c>
      <c r="HH28" s="40">
        <v>77.0</v>
      </c>
      <c r="HI28" s="100"/>
      <c r="HJ28" s="100"/>
      <c r="HK28" s="170">
        <v>0.88</v>
      </c>
      <c r="HU28" s="166">
        <v>196.2976344817326</v>
      </c>
      <c r="HV28" s="170"/>
      <c r="HX28" s="161">
        <v>197.60260143248814</v>
      </c>
      <c r="HY28" s="161"/>
    </row>
    <row r="29" ht="14.25" customHeight="1">
      <c r="I29" s="40">
        <v>74.0</v>
      </c>
      <c r="J29" s="43">
        <v>239.5</v>
      </c>
      <c r="K29" s="100"/>
      <c r="L29" s="47"/>
      <c r="M29" s="1"/>
      <c r="N29" s="1"/>
      <c r="O29" s="1"/>
      <c r="P29" s="1"/>
      <c r="Q29" s="1"/>
      <c r="R29" s="1"/>
      <c r="S29" s="1"/>
      <c r="T29" s="40">
        <v>77.0</v>
      </c>
      <c r="U29" s="43"/>
      <c r="V29" s="100"/>
      <c r="W29" s="54">
        <v>244.2</v>
      </c>
      <c r="X29" s="1"/>
      <c r="Y29" s="1"/>
      <c r="Z29" s="1"/>
      <c r="AA29" s="1"/>
      <c r="AB29" s="1"/>
      <c r="AC29" s="1"/>
      <c r="AD29" s="1"/>
      <c r="AI29" s="1"/>
      <c r="AS29" s="74">
        <v>74.0</v>
      </c>
      <c r="AT29" s="75">
        <v>239.8</v>
      </c>
      <c r="AU29" s="102"/>
      <c r="AV29" s="103"/>
      <c r="CD29" s="175">
        <v>96.0</v>
      </c>
      <c r="CE29" s="102"/>
      <c r="CF29" s="102"/>
      <c r="CG29" s="176">
        <v>0.5</v>
      </c>
      <c r="CQ29" s="40">
        <v>97.0</v>
      </c>
      <c r="CR29" s="56"/>
      <c r="CS29" s="100"/>
      <c r="CT29" s="169">
        <v>117.0147204021183</v>
      </c>
      <c r="DD29" s="74">
        <v>74.0</v>
      </c>
      <c r="DE29" s="126">
        <v>162.01541639247608</v>
      </c>
      <c r="DF29" s="102"/>
      <c r="DG29" s="177"/>
      <c r="DQ29" s="40">
        <v>1996.0</v>
      </c>
      <c r="DR29" s="43">
        <v>31.2</v>
      </c>
      <c r="DS29" s="44">
        <f t="shared" si="1"/>
        <v>249.6</v>
      </c>
      <c r="DT29" s="43">
        <v>717.4</v>
      </c>
      <c r="DU29" s="54">
        <f t="shared" si="2"/>
        <v>967</v>
      </c>
      <c r="DW29" s="40">
        <v>73.0</v>
      </c>
      <c r="DX29" s="43"/>
      <c r="DY29" s="43">
        <v>1118.2</v>
      </c>
      <c r="DZ29" s="101"/>
      <c r="EJ29" s="40">
        <v>1996.0</v>
      </c>
      <c r="EK29" s="44">
        <v>45.0</v>
      </c>
      <c r="EL29" s="44">
        <f t="shared" si="3"/>
        <v>360</v>
      </c>
      <c r="EM29" s="44">
        <v>2265.9</v>
      </c>
      <c r="EN29" s="54">
        <f t="shared" si="6"/>
        <v>2625.9</v>
      </c>
      <c r="EP29" s="40">
        <v>73.0</v>
      </c>
      <c r="EQ29" s="43"/>
      <c r="ER29" s="43">
        <v>4260.7</v>
      </c>
      <c r="ES29" s="101"/>
      <c r="FC29" s="40">
        <v>90.0</v>
      </c>
      <c r="FD29" s="43"/>
      <c r="FE29" s="43">
        <v>22.0</v>
      </c>
      <c r="FF29" s="101"/>
      <c r="FP29" s="40">
        <v>77.0</v>
      </c>
      <c r="FQ29" s="100"/>
      <c r="FR29" s="43"/>
      <c r="FS29" s="54">
        <v>438.1</v>
      </c>
      <c r="FV29" s="134"/>
      <c r="FW29" s="144"/>
      <c r="GC29" s="40">
        <v>1998.0</v>
      </c>
      <c r="GD29" s="44">
        <v>238.0</v>
      </c>
      <c r="GE29" s="44">
        <v>239.0</v>
      </c>
      <c r="GF29" s="124">
        <f t="shared" si="5"/>
        <v>1</v>
      </c>
      <c r="GH29" s="40">
        <v>87.0</v>
      </c>
      <c r="GI29" s="100"/>
      <c r="GJ29" s="100"/>
      <c r="GK29" s="54">
        <v>1.6000000000000227</v>
      </c>
      <c r="GM29" s="1"/>
      <c r="GN29" s="144"/>
      <c r="GU29" s="40">
        <v>98.0</v>
      </c>
      <c r="GV29" s="44">
        <v>238.0</v>
      </c>
      <c r="GW29" s="100"/>
      <c r="GX29" s="54"/>
      <c r="HH29" s="40">
        <v>78.0</v>
      </c>
      <c r="HI29" s="100"/>
      <c r="HJ29" s="100"/>
      <c r="HK29" s="170">
        <v>0.88</v>
      </c>
      <c r="HU29" s="166">
        <v>197.60260143248814</v>
      </c>
      <c r="HV29" s="170"/>
      <c r="HX29" s="161">
        <v>198.89906696988368</v>
      </c>
      <c r="HY29" s="161"/>
    </row>
    <row r="30" ht="13.5" customHeight="1">
      <c r="I30" s="40">
        <v>96.0</v>
      </c>
      <c r="J30" s="100"/>
      <c r="K30" s="100"/>
      <c r="L30" s="47">
        <v>239.5</v>
      </c>
      <c r="M30" s="1"/>
      <c r="N30" s="1"/>
      <c r="O30" s="1"/>
      <c r="P30" s="1"/>
      <c r="Q30" s="1"/>
      <c r="R30" s="1"/>
      <c r="S30" s="1"/>
      <c r="T30" s="40">
        <v>72.0</v>
      </c>
      <c r="U30" s="43"/>
      <c r="V30" s="100"/>
      <c r="W30" s="54">
        <v>244.7</v>
      </c>
      <c r="X30" s="1"/>
      <c r="Y30" s="1"/>
      <c r="Z30" s="1"/>
      <c r="AA30" s="1"/>
      <c r="AB30" s="1"/>
      <c r="AC30" s="1"/>
      <c r="AD30" s="1"/>
      <c r="AI30" s="1"/>
      <c r="CD30" s="173"/>
      <c r="CE30" s="173"/>
      <c r="CF30" s="10"/>
      <c r="CG30" s="178"/>
      <c r="CQ30" s="40">
        <v>74.0</v>
      </c>
      <c r="CR30" s="42">
        <v>128.5723102055471</v>
      </c>
      <c r="CT30" s="101"/>
      <c r="DQ30" s="40">
        <v>1997.0</v>
      </c>
      <c r="DR30" s="43">
        <v>43.3</v>
      </c>
      <c r="DS30" s="44">
        <f t="shared" si="1"/>
        <v>346.4</v>
      </c>
      <c r="DT30" s="43">
        <v>798.8</v>
      </c>
      <c r="DU30" s="54">
        <f t="shared" si="2"/>
        <v>1145.2</v>
      </c>
      <c r="DW30" s="40">
        <v>77.0</v>
      </c>
      <c r="DX30" s="43"/>
      <c r="DY30" s="100"/>
      <c r="DZ30" s="47">
        <v>1143.8</v>
      </c>
      <c r="EJ30" s="40">
        <v>1997.0</v>
      </c>
      <c r="EK30" s="43">
        <v>45.3</v>
      </c>
      <c r="EL30" s="44">
        <f t="shared" si="3"/>
        <v>362.4</v>
      </c>
      <c r="EM30" s="44">
        <v>1233.0</v>
      </c>
      <c r="EN30" s="54">
        <f t="shared" si="6"/>
        <v>1595.4</v>
      </c>
      <c r="EP30" s="151" t="s">
        <v>283</v>
      </c>
      <c r="EQ30" s="43">
        <v>4514.9</v>
      </c>
      <c r="ER30" s="100"/>
      <c r="ES30" s="101"/>
      <c r="FC30" s="40">
        <v>92.0</v>
      </c>
      <c r="FD30" s="43">
        <v>23.0</v>
      </c>
      <c r="FE30" s="100"/>
      <c r="FF30" s="101"/>
      <c r="FP30" s="40">
        <v>97.0</v>
      </c>
      <c r="FQ30" s="100"/>
      <c r="FR30" s="100"/>
      <c r="FS30" s="54">
        <v>460.1</v>
      </c>
      <c r="FV30" s="134"/>
      <c r="FW30" s="144"/>
      <c r="GC30" s="40">
        <v>1999.0</v>
      </c>
      <c r="GD30" s="43">
        <v>237.4</v>
      </c>
      <c r="GE30" s="44">
        <v>238.4</v>
      </c>
      <c r="GF30" s="124">
        <f t="shared" si="5"/>
        <v>1</v>
      </c>
      <c r="GH30" s="40">
        <v>88.0</v>
      </c>
      <c r="GI30" s="100"/>
      <c r="GJ30" s="100"/>
      <c r="GK30" s="54">
        <v>1.6000000000000227</v>
      </c>
      <c r="GM30" s="1"/>
      <c r="GN30" s="144"/>
      <c r="GU30" s="40">
        <v>85.0</v>
      </c>
      <c r="GV30" s="43">
        <v>238.1</v>
      </c>
      <c r="GW30" s="100"/>
      <c r="GX30" s="101"/>
      <c r="HH30" s="40">
        <v>86.0</v>
      </c>
      <c r="HI30" s="100"/>
      <c r="HJ30" s="100"/>
      <c r="HK30" s="170">
        <v>1.05</v>
      </c>
      <c r="HU30" s="166">
        <v>198.89906696988368</v>
      </c>
      <c r="HV30" s="170"/>
      <c r="HX30" s="161">
        <v>204.399481413785</v>
      </c>
      <c r="HY30" s="161"/>
    </row>
    <row r="31" ht="13.5" customHeight="1">
      <c r="I31" s="74">
        <v>73.0</v>
      </c>
      <c r="J31" s="75"/>
      <c r="K31" s="75">
        <v>240.2</v>
      </c>
      <c r="L31" s="179"/>
      <c r="M31" s="1"/>
      <c r="N31" s="1"/>
      <c r="O31" s="1"/>
      <c r="P31" s="1"/>
      <c r="Q31" s="1"/>
      <c r="R31" s="1"/>
      <c r="S31" s="1"/>
      <c r="T31" s="74">
        <v>79.0</v>
      </c>
      <c r="U31" s="75"/>
      <c r="V31" s="102"/>
      <c r="W31" s="81">
        <v>244.9</v>
      </c>
      <c r="X31" s="1"/>
      <c r="Y31" s="1"/>
      <c r="Z31" s="1"/>
      <c r="AA31" s="1"/>
      <c r="AB31" s="1"/>
      <c r="AC31" s="1"/>
      <c r="AD31" s="1"/>
      <c r="AI31" s="1"/>
      <c r="CD31" s="1"/>
      <c r="CE31" s="1"/>
      <c r="CF31" s="180"/>
      <c r="CQ31" s="74">
        <v>94.0</v>
      </c>
      <c r="CR31" s="126">
        <v>129.4921162074021</v>
      </c>
      <c r="CT31" s="179"/>
      <c r="DQ31" s="40">
        <v>1998.0</v>
      </c>
      <c r="DR31" s="43">
        <v>57.5</v>
      </c>
      <c r="DS31" s="44">
        <f t="shared" si="1"/>
        <v>460</v>
      </c>
      <c r="DT31" s="43">
        <v>653.1</v>
      </c>
      <c r="DU31" s="54">
        <f t="shared" si="2"/>
        <v>1113.1</v>
      </c>
      <c r="DW31" s="40">
        <v>97.0</v>
      </c>
      <c r="DX31" s="43"/>
      <c r="DY31" s="100"/>
      <c r="DZ31" s="47">
        <v>1145.2</v>
      </c>
      <c r="EJ31" s="40">
        <v>1998.0</v>
      </c>
      <c r="EK31" s="43">
        <v>81.4</v>
      </c>
      <c r="EL31" s="44">
        <f t="shared" si="3"/>
        <v>651.2</v>
      </c>
      <c r="EM31" s="44">
        <v>2890.4</v>
      </c>
      <c r="EN31" s="54">
        <f t="shared" si="6"/>
        <v>3541.6</v>
      </c>
      <c r="EP31" s="40">
        <v>99.0</v>
      </c>
      <c r="EQ31" s="43">
        <v>4753.8</v>
      </c>
      <c r="ER31" s="100"/>
      <c r="ES31" s="47"/>
      <c r="FC31" s="40">
        <v>99.0</v>
      </c>
      <c r="FD31" s="43">
        <v>27.0</v>
      </c>
      <c r="FE31" s="100"/>
      <c r="FF31" s="101"/>
      <c r="FP31" s="40">
        <v>92.0</v>
      </c>
      <c r="FQ31" s="44">
        <v>463.2</v>
      </c>
      <c r="FR31" s="100"/>
      <c r="FS31" s="101"/>
      <c r="FV31" s="134"/>
      <c r="FW31" s="144"/>
      <c r="GC31" s="40">
        <v>2000.0</v>
      </c>
      <c r="GD31" s="43">
        <v>237.1</v>
      </c>
      <c r="GE31" s="44">
        <v>238.4</v>
      </c>
      <c r="GF31" s="124">
        <f t="shared" si="5"/>
        <v>1.3</v>
      </c>
      <c r="GH31" s="40">
        <v>96.0</v>
      </c>
      <c r="GI31" s="100"/>
      <c r="GJ31" s="100"/>
      <c r="GK31" s="54">
        <v>2.0</v>
      </c>
      <c r="GM31" s="134"/>
      <c r="GN31" s="134"/>
      <c r="GU31" s="74">
        <v>74.0</v>
      </c>
      <c r="GV31" s="75">
        <v>238.2</v>
      </c>
      <c r="GW31" s="79"/>
      <c r="GX31" s="103"/>
      <c r="HH31" s="40">
        <v>79.0</v>
      </c>
      <c r="HI31" s="100"/>
      <c r="HJ31" s="100"/>
      <c r="HK31" s="170">
        <v>1.1</v>
      </c>
      <c r="HU31" s="166">
        <v>204.399481413785</v>
      </c>
      <c r="HV31" s="170"/>
      <c r="HX31" s="161">
        <v>215.4853244351873</v>
      </c>
      <c r="HY31" s="161"/>
    </row>
    <row r="32" ht="14.25" customHeight="1">
      <c r="CD32" s="1"/>
      <c r="CE32" s="1"/>
      <c r="CF32" s="180"/>
      <c r="CQ32" s="181"/>
      <c r="CR32" s="181"/>
      <c r="CS32" s="10"/>
      <c r="DQ32" s="40">
        <v>1999.0</v>
      </c>
      <c r="DR32" s="44">
        <v>34.0</v>
      </c>
      <c r="DS32" s="44">
        <f t="shared" si="1"/>
        <v>272</v>
      </c>
      <c r="DT32" s="43">
        <v>670.4</v>
      </c>
      <c r="DU32" s="54">
        <f t="shared" si="2"/>
        <v>942.4</v>
      </c>
      <c r="DW32" s="40">
        <v>74.0</v>
      </c>
      <c r="DX32" s="43">
        <v>1318.3</v>
      </c>
      <c r="DY32" s="100"/>
      <c r="DZ32" s="101"/>
      <c r="EJ32" s="40">
        <v>1999.0</v>
      </c>
      <c r="EK32" s="43">
        <v>98.8</v>
      </c>
      <c r="EL32" s="44">
        <f t="shared" si="3"/>
        <v>790.4</v>
      </c>
      <c r="EM32" s="44">
        <v>3963.4</v>
      </c>
      <c r="EN32" s="54">
        <f t="shared" si="6"/>
        <v>4753.8</v>
      </c>
      <c r="EP32" s="74">
        <v>85.0</v>
      </c>
      <c r="EQ32" s="75">
        <v>6214.5</v>
      </c>
      <c r="ER32" s="102"/>
      <c r="ES32" s="103"/>
      <c r="FC32" s="40">
        <v>93.0</v>
      </c>
      <c r="FD32" s="43">
        <v>28.0</v>
      </c>
      <c r="FE32" s="100"/>
      <c r="FF32" s="47"/>
      <c r="FP32" s="40">
        <v>76.0</v>
      </c>
      <c r="FQ32" s="100"/>
      <c r="FR32" s="44">
        <v>468.2</v>
      </c>
      <c r="FS32" s="47"/>
      <c r="FV32" s="134"/>
      <c r="FW32" s="144"/>
      <c r="GC32" s="175">
        <v>2001.0</v>
      </c>
      <c r="GD32" s="73">
        <v>237.5</v>
      </c>
      <c r="GE32" s="182">
        <v>238.3</v>
      </c>
      <c r="GF32" s="183">
        <f t="shared" si="5"/>
        <v>0.8</v>
      </c>
      <c r="GH32" s="74">
        <v>73.0</v>
      </c>
      <c r="GI32" s="102"/>
      <c r="GJ32" s="79">
        <v>2.5</v>
      </c>
      <c r="GK32" s="103"/>
      <c r="GU32" s="184"/>
      <c r="GV32" s="185"/>
      <c r="GW32" s="178"/>
      <c r="GX32" s="184"/>
      <c r="HH32" s="74">
        <v>73.0</v>
      </c>
      <c r="HI32" s="102"/>
      <c r="HJ32" s="186">
        <v>1.62</v>
      </c>
      <c r="HK32" s="179"/>
      <c r="HU32" s="166">
        <v>215.4853244351873</v>
      </c>
      <c r="HV32" s="170"/>
      <c r="HX32" s="161">
        <v>219.59575779473334</v>
      </c>
      <c r="HY32" s="161"/>
    </row>
    <row r="33" ht="14.25" customHeight="1">
      <c r="DQ33" s="40">
        <v>2000.0</v>
      </c>
      <c r="DR33" s="43">
        <v>56.2</v>
      </c>
      <c r="DS33" s="44">
        <f t="shared" si="1"/>
        <v>449.6</v>
      </c>
      <c r="DT33" s="43"/>
      <c r="DU33" s="54"/>
      <c r="DW33" s="74">
        <v>76.0</v>
      </c>
      <c r="DX33" s="75"/>
      <c r="DY33" s="75">
        <v>1386.5</v>
      </c>
      <c r="DZ33" s="179"/>
      <c r="EJ33" s="40">
        <v>2000.0</v>
      </c>
      <c r="EK33" s="43">
        <v>68.8</v>
      </c>
      <c r="EL33" s="44">
        <f t="shared" si="3"/>
        <v>550.4</v>
      </c>
      <c r="EM33" s="44"/>
      <c r="EN33" s="54"/>
      <c r="FC33" s="40">
        <v>94.0</v>
      </c>
      <c r="FD33" s="43">
        <v>29.0</v>
      </c>
      <c r="FE33" s="100"/>
      <c r="FF33" s="47"/>
      <c r="FP33" s="74">
        <v>74.0</v>
      </c>
      <c r="FQ33" s="79">
        <v>520.2</v>
      </c>
      <c r="FR33" s="102"/>
      <c r="FS33" s="103"/>
      <c r="GC33" s="178"/>
      <c r="GD33" s="184"/>
      <c r="GE33" s="185"/>
      <c r="GF33" s="185"/>
      <c r="GH33" s="184"/>
      <c r="GI33" s="185"/>
      <c r="GJ33" s="178"/>
      <c r="GK33" s="184"/>
      <c r="HU33" s="166">
        <v>219.59575779473334</v>
      </c>
      <c r="HV33" s="101"/>
      <c r="HX33" s="161">
        <v>227.88463582070517</v>
      </c>
      <c r="HY33" s="161"/>
    </row>
    <row r="34" ht="14.25" customHeight="1">
      <c r="DQ34" s="74">
        <v>2001.0</v>
      </c>
      <c r="DR34" s="75">
        <v>35.7</v>
      </c>
      <c r="DS34" s="79">
        <f t="shared" si="1"/>
        <v>285.6</v>
      </c>
      <c r="DT34" s="75">
        <v>774.6</v>
      </c>
      <c r="DU34" s="81">
        <f>DS34+DT34</f>
        <v>1060.2</v>
      </c>
      <c r="EJ34" s="74">
        <v>2001.0</v>
      </c>
      <c r="EK34" s="75">
        <v>64.9</v>
      </c>
      <c r="EL34" s="79">
        <f t="shared" si="3"/>
        <v>519.2</v>
      </c>
      <c r="EM34" s="79">
        <v>3995.7</v>
      </c>
      <c r="EN34" s="81">
        <f>EL34+EM34</f>
        <v>4514.9</v>
      </c>
      <c r="FC34" s="74">
        <v>85.0</v>
      </c>
      <c r="FD34" s="75">
        <v>38.0</v>
      </c>
      <c r="FE34" s="102"/>
      <c r="FF34" s="179"/>
      <c r="FP34" s="184"/>
      <c r="FQ34" s="184"/>
      <c r="FR34" s="178"/>
      <c r="FS34" s="178"/>
      <c r="HU34" s="166">
        <v>227.88463582070517</v>
      </c>
      <c r="HV34" s="101"/>
      <c r="HX34" s="161">
        <v>231.9610635268113</v>
      </c>
      <c r="HY34" s="161"/>
    </row>
    <row r="35" ht="13.5" customHeight="1">
      <c r="FC35" s="178"/>
      <c r="FD35" s="178"/>
      <c r="FE35" s="10"/>
      <c r="FF35" s="178"/>
      <c r="HU35" s="166">
        <v>231.9610635268113</v>
      </c>
      <c r="HV35" s="101"/>
      <c r="HX35" s="161">
        <v>254.15825380969585</v>
      </c>
      <c r="HY35" s="161"/>
    </row>
    <row r="36" ht="12.75" customHeight="1">
      <c r="HU36" s="166"/>
      <c r="HV36" s="169">
        <v>248.64933795243456</v>
      </c>
      <c r="HX36" s="161">
        <v>259.54814987991745</v>
      </c>
      <c r="HY36" s="161"/>
    </row>
    <row r="37" ht="12.75" customHeight="1">
      <c r="HU37" s="166">
        <v>254.15825380969585</v>
      </c>
      <c r="HV37" s="101"/>
      <c r="HX37" s="161">
        <v>263.65008182610353</v>
      </c>
      <c r="HY37" s="161"/>
    </row>
    <row r="38" ht="12.75" customHeight="1">
      <c r="HU38" s="166"/>
      <c r="HV38" s="169">
        <v>256.8447004314467</v>
      </c>
      <c r="HX38" s="161">
        <v>267.63299398525</v>
      </c>
      <c r="HY38" s="161"/>
    </row>
    <row r="39" ht="12.75" customHeight="1">
      <c r="HU39" s="166">
        <v>259.54814987991745</v>
      </c>
      <c r="HV39" s="101"/>
      <c r="HX39" s="161">
        <v>274.32785700622725</v>
      </c>
      <c r="HY39" s="161"/>
    </row>
    <row r="40" ht="12.75" customHeight="1">
      <c r="HU40" s="166">
        <v>263.65008182610353</v>
      </c>
      <c r="HV40" s="101"/>
      <c r="HX40" s="161">
        <v>277.03980786805806</v>
      </c>
      <c r="HY40" s="161"/>
    </row>
    <row r="41" ht="12.75" customHeight="1">
      <c r="HU41" s="166"/>
      <c r="HV41" s="169">
        <v>264.9465473634991</v>
      </c>
      <c r="HX41" s="161">
        <v>287.82810142186133</v>
      </c>
      <c r="HY41" s="161"/>
    </row>
    <row r="42" ht="12.75" customHeight="1">
      <c r="HU42" s="166">
        <v>267.63299398525</v>
      </c>
      <c r="HV42" s="169"/>
      <c r="HX42" s="161">
        <v>298.6248963890246</v>
      </c>
      <c r="HY42" s="161"/>
    </row>
    <row r="43" ht="12.75" customHeight="1">
      <c r="HU43" s="166"/>
      <c r="HV43" s="169">
        <v>267.5394784382903</v>
      </c>
    </row>
    <row r="44" ht="12.75" customHeight="1">
      <c r="HU44" s="166"/>
      <c r="HV44" s="169">
        <v>273.03139146883166</v>
      </c>
    </row>
    <row r="45" ht="12.75" customHeight="1">
      <c r="HU45" s="166">
        <v>274.32785700622725</v>
      </c>
      <c r="HV45" s="101"/>
    </row>
    <row r="46" ht="12.75" customHeight="1">
      <c r="HU46" s="166">
        <v>277.03980786805806</v>
      </c>
      <c r="HV46" s="101"/>
    </row>
    <row r="47" ht="12.75" customHeight="1">
      <c r="HU47" s="166"/>
      <c r="HV47" s="169">
        <v>279.74325731652885</v>
      </c>
    </row>
    <row r="48" ht="12.75" customHeight="1">
      <c r="HU48" s="166"/>
      <c r="HV48" s="169">
        <v>279.6327389428492</v>
      </c>
    </row>
    <row r="49" ht="12.75" customHeight="1">
      <c r="HU49" s="166"/>
      <c r="HV49" s="169">
        <v>283.72616947567525</v>
      </c>
    </row>
    <row r="50" ht="12.75" customHeight="1">
      <c r="HU50" s="166">
        <v>287.82810142186133</v>
      </c>
      <c r="HV50" s="101"/>
    </row>
    <row r="51" ht="12.75" customHeight="1">
      <c r="HU51" s="166"/>
      <c r="HV51" s="169">
        <v>290.5400522836921</v>
      </c>
    </row>
    <row r="52" ht="12.75" customHeight="1">
      <c r="HU52" s="166"/>
      <c r="HV52" s="169">
        <v>297.3114280249091</v>
      </c>
    </row>
    <row r="53" ht="12.75" customHeight="1">
      <c r="HU53" s="166"/>
      <c r="HV53" s="169">
        <v>298.811927482944</v>
      </c>
    </row>
    <row r="54" ht="12.75" customHeight="1">
      <c r="HU54" s="166">
        <v>298.624896389025</v>
      </c>
      <c r="HV54" s="101"/>
    </row>
    <row r="55" ht="12.75" customHeight="1">
      <c r="HU55" s="187"/>
      <c r="HV55" s="169">
        <v>309.7192408237869</v>
      </c>
    </row>
    <row r="56" ht="12.75" customHeight="1">
      <c r="HU56" s="187"/>
      <c r="HV56" s="169">
        <v>311.01570636118254</v>
      </c>
    </row>
    <row r="57" ht="12.75" customHeight="1">
      <c r="HU57" s="187"/>
      <c r="HV57" s="169">
        <v>336.08637435973725</v>
      </c>
    </row>
    <row r="58" ht="12.75" customHeight="1">
      <c r="HU58" s="187"/>
      <c r="HV58" s="169">
        <v>344.392255212429</v>
      </c>
    </row>
    <row r="59" ht="12.75" customHeight="1">
      <c r="HU59" s="187"/>
      <c r="HV59" s="169">
        <v>347.0787018341799</v>
      </c>
    </row>
    <row r="60" ht="12.75" customHeight="1">
      <c r="HU60" s="187"/>
      <c r="HV60" s="169">
        <v>352.5791162780812</v>
      </c>
    </row>
    <row r="61" ht="12.75" customHeight="1">
      <c r="HU61" s="187"/>
      <c r="HV61" s="169">
        <v>367.8689082059892</v>
      </c>
    </row>
    <row r="62" ht="13.5" customHeight="1">
      <c r="HU62" s="188"/>
      <c r="HV62" s="177">
        <v>500.0</v>
      </c>
    </row>
    <row r="63" ht="13.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2">
    <mergeCell ref="GH2:GH4"/>
    <mergeCell ref="GC3:GC4"/>
    <mergeCell ref="GD3:GF3"/>
    <mergeCell ref="HI2:HK2"/>
    <mergeCell ref="HU3:HV3"/>
    <mergeCell ref="FQ2:FS2"/>
    <mergeCell ref="GI2:GK2"/>
    <mergeCell ref="GU2:GU3"/>
    <mergeCell ref="GV2:GX2"/>
    <mergeCell ref="HH2:HH3"/>
    <mergeCell ref="FQ3:FS3"/>
    <mergeCell ref="GI3:GK3"/>
    <mergeCell ref="AE3:AE4"/>
    <mergeCell ref="AF3:AH3"/>
    <mergeCell ref="I2:I3"/>
    <mergeCell ref="J2:L2"/>
    <mergeCell ref="T2:T3"/>
    <mergeCell ref="U2:W2"/>
    <mergeCell ref="AS2:AS3"/>
    <mergeCell ref="AT2:AV2"/>
    <mergeCell ref="BF2:BF3"/>
    <mergeCell ref="BQ3:BQ4"/>
    <mergeCell ref="BR3:BT3"/>
    <mergeCell ref="BG2:BI2"/>
    <mergeCell ref="CD2:CD3"/>
    <mergeCell ref="CE2:CG2"/>
    <mergeCell ref="CQ2:CQ3"/>
    <mergeCell ref="CR2:CT2"/>
    <mergeCell ref="DD2:DD3"/>
    <mergeCell ref="DE2:DG2"/>
    <mergeCell ref="DX2:DZ2"/>
    <mergeCell ref="DX3:DZ3"/>
    <mergeCell ref="EQ2:ES2"/>
    <mergeCell ref="EQ3:ES3"/>
    <mergeCell ref="DW2:DW4"/>
    <mergeCell ref="EP2:EP4"/>
    <mergeCell ref="FC2:FC4"/>
    <mergeCell ref="FD2:FF2"/>
    <mergeCell ref="FP2:FP4"/>
    <mergeCell ref="DQ3:DQ4"/>
    <mergeCell ref="EJ3:EJ4"/>
    <mergeCell ref="FD3:FF3"/>
  </mergeCells>
  <printOptions/>
  <pageMargins bottom="0.75" footer="0.0" header="0.0" left="0.7" right="0.7" top="0.75"/>
  <pageSetup orientation="landscape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4.14"/>
    <col customWidth="1" min="3" max="3" width="12.43"/>
    <col customWidth="1" min="4" max="4" width="11.71"/>
    <col customWidth="1" min="5" max="5" width="12.14"/>
    <col customWidth="1" min="6" max="6" width="11.86"/>
    <col customWidth="1" min="7" max="7" width="9.86"/>
    <col customWidth="1" min="8" max="8" width="16.71"/>
    <col customWidth="1" min="9" max="9" width="16.57"/>
    <col customWidth="1" min="10" max="57" width="8.0"/>
  </cols>
  <sheetData>
    <row r="1" ht="13.5" customHeight="1"/>
    <row r="2" ht="12.75" customHeight="1">
      <c r="A2" s="189" t="s">
        <v>8</v>
      </c>
      <c r="B2" s="190" t="s">
        <v>299</v>
      </c>
      <c r="C2" s="191"/>
      <c r="D2" s="192" t="s">
        <v>300</v>
      </c>
      <c r="E2" s="193"/>
      <c r="F2" s="193"/>
      <c r="G2" s="193"/>
      <c r="H2" s="194" t="s">
        <v>300</v>
      </c>
      <c r="I2" s="195"/>
      <c r="J2" s="196"/>
      <c r="K2" s="134"/>
    </row>
    <row r="3" ht="12.75" customHeight="1">
      <c r="A3" s="197"/>
      <c r="B3" s="198"/>
      <c r="C3" s="199"/>
      <c r="D3" s="155" t="s">
        <v>301</v>
      </c>
      <c r="E3" s="199"/>
      <c r="F3" s="155" t="s">
        <v>302</v>
      </c>
      <c r="G3" s="200"/>
      <c r="H3" s="201" t="s">
        <v>303</v>
      </c>
      <c r="I3" s="202"/>
    </row>
    <row r="4" ht="12.75" customHeight="1">
      <c r="A4" s="203"/>
      <c r="B4" s="204">
        <v>37316.0</v>
      </c>
      <c r="C4" s="205">
        <v>37347.0</v>
      </c>
      <c r="D4" s="206">
        <v>37316.0</v>
      </c>
      <c r="E4" s="205">
        <v>37347.0</v>
      </c>
      <c r="F4" s="206">
        <v>37316.0</v>
      </c>
      <c r="G4" s="206">
        <v>37347.0</v>
      </c>
      <c r="H4" s="204">
        <v>37316.0</v>
      </c>
      <c r="I4" s="207">
        <v>37347.0</v>
      </c>
    </row>
    <row r="5" ht="12.75" customHeight="1">
      <c r="A5" s="208">
        <v>1974.0</v>
      </c>
      <c r="B5" s="209">
        <v>128.5723102055471</v>
      </c>
      <c r="C5" s="210">
        <v>162.01541639247608</v>
      </c>
      <c r="D5" s="211"/>
      <c r="E5" s="212"/>
      <c r="F5" s="211"/>
      <c r="G5" s="213"/>
      <c r="H5" s="214"/>
      <c r="I5" s="215"/>
    </row>
    <row r="6" ht="12.75" customHeight="1">
      <c r="A6" s="208">
        <v>1975.0</v>
      </c>
      <c r="B6" s="209">
        <v>66.33447619902464</v>
      </c>
      <c r="C6" s="210"/>
      <c r="D6" s="211"/>
      <c r="E6" s="212"/>
      <c r="F6" s="211"/>
      <c r="G6" s="213"/>
      <c r="H6" s="214"/>
      <c r="I6" s="215"/>
    </row>
    <row r="7" ht="12.75" customHeight="1">
      <c r="A7" s="208">
        <v>1976.0</v>
      </c>
      <c r="B7" s="209">
        <v>75.59727837579848</v>
      </c>
      <c r="C7" s="210"/>
      <c r="D7" s="211"/>
      <c r="E7" s="212"/>
      <c r="F7" s="211"/>
      <c r="G7" s="213"/>
      <c r="H7" s="214"/>
      <c r="I7" s="215"/>
    </row>
    <row r="8" ht="12.75" customHeight="1">
      <c r="A8" s="208">
        <v>1977.0</v>
      </c>
      <c r="B8" s="209">
        <v>69.2503549065924</v>
      </c>
      <c r="C8" s="210">
        <v>66.62436868473368</v>
      </c>
      <c r="D8" s="211"/>
      <c r="E8" s="212"/>
      <c r="F8" s="211"/>
      <c r="G8" s="213"/>
      <c r="H8" s="214"/>
      <c r="I8" s="215"/>
    </row>
    <row r="9" ht="12.75" customHeight="1">
      <c r="A9" s="208">
        <v>1978.0</v>
      </c>
      <c r="B9" s="209">
        <v>76.56609797773841</v>
      </c>
      <c r="C9" s="210">
        <v>27.19010110227057</v>
      </c>
      <c r="D9" s="211"/>
      <c r="E9" s="212"/>
      <c r="F9" s="211"/>
      <c r="G9" s="213"/>
      <c r="H9" s="214"/>
      <c r="I9" s="215"/>
    </row>
    <row r="10" ht="12.75" customHeight="1">
      <c r="A10" s="208">
        <v>1979.0</v>
      </c>
      <c r="B10" s="209">
        <v>89.7434387284484</v>
      </c>
      <c r="C10" s="210">
        <v>38.435982857385724</v>
      </c>
      <c r="D10" s="211"/>
      <c r="E10" s="212"/>
      <c r="F10" s="211"/>
      <c r="G10" s="213"/>
      <c r="H10" s="214"/>
      <c r="I10" s="215"/>
    </row>
    <row r="11" ht="12.75" customHeight="1">
      <c r="A11" s="208">
        <v>1980.0</v>
      </c>
      <c r="B11" s="209">
        <v>63.1633316032842</v>
      </c>
      <c r="C11" s="210">
        <v>82.53521360598218</v>
      </c>
      <c r="D11" s="211"/>
      <c r="E11" s="212"/>
      <c r="F11" s="211"/>
      <c r="G11" s="213"/>
      <c r="H11" s="214"/>
      <c r="I11" s="215"/>
    </row>
    <row r="12" ht="12.75" customHeight="1">
      <c r="A12" s="208">
        <v>1981.0</v>
      </c>
      <c r="B12" s="209">
        <v>54.119412167908024</v>
      </c>
      <c r="C12" s="210">
        <v>10.90290685085542</v>
      </c>
      <c r="D12" s="211"/>
      <c r="E12" s="212"/>
      <c r="F12" s="211"/>
      <c r="G12" s="213"/>
      <c r="H12" s="214"/>
      <c r="I12" s="215"/>
    </row>
    <row r="13" ht="12.75" customHeight="1">
      <c r="A13" s="208">
        <v>1982.0</v>
      </c>
      <c r="B13" s="209">
        <v>109.68613461383141</v>
      </c>
      <c r="C13" s="210">
        <v>141.07502594024837</v>
      </c>
      <c r="D13" s="211"/>
      <c r="E13" s="212"/>
      <c r="F13" s="211">
        <v>89.0</v>
      </c>
      <c r="G13" s="213">
        <v>114.0</v>
      </c>
      <c r="H13" s="214"/>
      <c r="I13" s="215"/>
    </row>
    <row r="14" ht="12.75" customHeight="1">
      <c r="A14" s="208">
        <v>1983.0</v>
      </c>
      <c r="B14" s="209">
        <v>38.72060867918479</v>
      </c>
      <c r="C14" s="210">
        <v>59.56342319529152</v>
      </c>
      <c r="D14" s="211"/>
      <c r="E14" s="212"/>
      <c r="F14" s="211">
        <v>29.0</v>
      </c>
      <c r="G14" s="213">
        <v>47.0</v>
      </c>
      <c r="H14" s="214"/>
      <c r="I14" s="215"/>
    </row>
    <row r="15" ht="12.75" customHeight="1">
      <c r="A15" s="208">
        <v>1984.0</v>
      </c>
      <c r="B15" s="209">
        <v>57.56847134687459</v>
      </c>
      <c r="C15" s="210">
        <v>22.251880637464264</v>
      </c>
      <c r="D15" s="211"/>
      <c r="E15" s="212"/>
      <c r="F15" s="211">
        <v>48.0</v>
      </c>
      <c r="G15" s="213">
        <v>8.0</v>
      </c>
      <c r="H15" s="214"/>
      <c r="I15" s="215"/>
    </row>
    <row r="16" ht="12.75" customHeight="1">
      <c r="A16" s="208">
        <v>1985.0</v>
      </c>
      <c r="B16" s="209">
        <v>116.95416897505248</v>
      </c>
      <c r="C16" s="210">
        <v>89.25476550723049</v>
      </c>
      <c r="D16" s="211"/>
      <c r="E16" s="212"/>
      <c r="F16" s="211">
        <v>93.0</v>
      </c>
      <c r="G16" s="213">
        <v>73.0</v>
      </c>
      <c r="H16" s="214"/>
      <c r="I16" s="215"/>
    </row>
    <row r="17" ht="12.75" customHeight="1">
      <c r="A17" s="208">
        <v>1986.0</v>
      </c>
      <c r="B17" s="209">
        <v>49.94999573448003</v>
      </c>
      <c r="C17" s="210">
        <v>26.570971663504746</v>
      </c>
      <c r="D17" s="211"/>
      <c r="E17" s="212"/>
      <c r="F17" s="211">
        <v>40.0</v>
      </c>
      <c r="G17" s="213">
        <v>22.0</v>
      </c>
      <c r="H17" s="214"/>
      <c r="I17" s="215"/>
    </row>
    <row r="18" ht="12.75" customHeight="1">
      <c r="A18" s="208">
        <v>1987.0</v>
      </c>
      <c r="B18" s="209">
        <v>55.843051617392</v>
      </c>
      <c r="C18" s="210">
        <v>62.75995544714558</v>
      </c>
      <c r="D18" s="211"/>
      <c r="E18" s="212"/>
      <c r="F18" s="211">
        <v>25.0</v>
      </c>
      <c r="G18" s="213">
        <v>40.0</v>
      </c>
      <c r="H18" s="214"/>
      <c r="I18" s="215"/>
    </row>
    <row r="19" ht="12.75" customHeight="1">
      <c r="A19" s="208">
        <v>1988.0</v>
      </c>
      <c r="B19" s="209">
        <v>41.65687636615885</v>
      </c>
      <c r="C19" s="210">
        <v>15.761722526403974</v>
      </c>
      <c r="D19" s="211"/>
      <c r="E19" s="212"/>
      <c r="F19" s="211">
        <v>28.0</v>
      </c>
      <c r="G19" s="213">
        <v>0.0</v>
      </c>
      <c r="H19" s="214"/>
      <c r="I19" s="215"/>
    </row>
    <row r="20" ht="12.75" customHeight="1">
      <c r="A20" s="208">
        <v>1989.0</v>
      </c>
      <c r="B20" s="209">
        <v>67.51267074402229</v>
      </c>
      <c r="C20" s="210">
        <v>82.89592827753961</v>
      </c>
      <c r="D20" s="211"/>
      <c r="E20" s="212"/>
      <c r="F20" s="211">
        <v>45.0</v>
      </c>
      <c r="G20" s="213">
        <v>53.0</v>
      </c>
      <c r="H20" s="214"/>
      <c r="I20" s="215"/>
    </row>
    <row r="21" ht="12.75" customHeight="1">
      <c r="A21" s="208">
        <v>1990.0</v>
      </c>
      <c r="B21" s="209">
        <v>61.32540712523774</v>
      </c>
      <c r="C21" s="210">
        <v>36.0769076874203</v>
      </c>
      <c r="D21" s="211"/>
      <c r="E21" s="212"/>
      <c r="F21" s="211">
        <v>47.0</v>
      </c>
      <c r="G21" s="213">
        <v>1.0</v>
      </c>
      <c r="H21" s="214"/>
      <c r="I21" s="215"/>
    </row>
    <row r="22" ht="12.75" customHeight="1">
      <c r="A22" s="208">
        <v>1991.0</v>
      </c>
      <c r="B22" s="209">
        <v>73.48175223458145</v>
      </c>
      <c r="C22" s="210">
        <v>82.85929101361829</v>
      </c>
      <c r="D22" s="211"/>
      <c r="E22" s="212"/>
      <c r="F22" s="211">
        <v>69.0</v>
      </c>
      <c r="G22" s="213">
        <v>80.0</v>
      </c>
      <c r="H22" s="214"/>
      <c r="I22" s="215"/>
    </row>
    <row r="23" ht="12.75" customHeight="1">
      <c r="A23" s="208">
        <v>1992.0</v>
      </c>
      <c r="B23" s="209">
        <v>92.31355146407608</v>
      </c>
      <c r="C23" s="210">
        <v>9.438083116416838</v>
      </c>
      <c r="D23" s="211"/>
      <c r="E23" s="212"/>
      <c r="F23" s="211">
        <v>80.0</v>
      </c>
      <c r="G23" s="213">
        <v>9.0</v>
      </c>
      <c r="H23" s="214"/>
      <c r="I23" s="215"/>
    </row>
    <row r="24" ht="12.75" customHeight="1">
      <c r="A24" s="208">
        <v>1993.0</v>
      </c>
      <c r="B24" s="209">
        <v>49.92933010202556</v>
      </c>
      <c r="C24" s="210">
        <v>19.715405559046165</v>
      </c>
      <c r="D24" s="211">
        <v>37.0</v>
      </c>
      <c r="E24" s="212">
        <v>31.0</v>
      </c>
      <c r="F24" s="211">
        <v>48.0</v>
      </c>
      <c r="G24" s="213">
        <v>7.0</v>
      </c>
      <c r="H24" s="216">
        <f t="shared" ref="H24:I24" si="1">AVERAGE(D24,F24)</f>
        <v>42.5</v>
      </c>
      <c r="I24" s="217">
        <f t="shared" si="1"/>
        <v>19</v>
      </c>
    </row>
    <row r="25" ht="12.75" customHeight="1">
      <c r="A25" s="208">
        <v>1994.0</v>
      </c>
      <c r="B25" s="209">
        <v>129.4921162074021</v>
      </c>
      <c r="C25" s="210">
        <v>111.67450557998983</v>
      </c>
      <c r="D25" s="211">
        <v>128.0</v>
      </c>
      <c r="E25" s="212">
        <v>127.0</v>
      </c>
      <c r="F25" s="211">
        <v>106.0</v>
      </c>
      <c r="G25" s="213">
        <v>95.0</v>
      </c>
      <c r="H25" s="216">
        <f t="shared" ref="H25:I25" si="2">AVERAGE(D25,F25)</f>
        <v>117</v>
      </c>
      <c r="I25" s="217">
        <f t="shared" si="2"/>
        <v>111</v>
      </c>
    </row>
    <row r="26" ht="12.75" customHeight="1">
      <c r="A26" s="208">
        <v>1995.0</v>
      </c>
      <c r="B26" s="209">
        <v>58.02695748436706</v>
      </c>
      <c r="C26" s="210">
        <v>32.632737934954974</v>
      </c>
      <c r="D26" s="211">
        <v>70.0</v>
      </c>
      <c r="E26" s="212">
        <v>77.0</v>
      </c>
      <c r="F26" s="211">
        <v>46.0</v>
      </c>
      <c r="G26" s="213">
        <v>0.0</v>
      </c>
      <c r="H26" s="216">
        <f t="shared" ref="H26:I26" si="3">AVERAGE(D26,F26)</f>
        <v>58</v>
      </c>
      <c r="I26" s="217">
        <f t="shared" si="3"/>
        <v>38.5</v>
      </c>
    </row>
    <row r="27" ht="12.75" customHeight="1">
      <c r="A27" s="208">
        <v>1996.0</v>
      </c>
      <c r="B27" s="209">
        <v>107.26682224815247</v>
      </c>
      <c r="C27" s="210">
        <v>80.80579241839452</v>
      </c>
      <c r="D27" s="211">
        <v>123.0</v>
      </c>
      <c r="E27" s="212"/>
      <c r="F27" s="211">
        <v>107.0</v>
      </c>
      <c r="G27" s="213"/>
      <c r="H27" s="216">
        <f t="shared" ref="H27:H30" si="4">AVERAGE(D27,F27)</f>
        <v>115</v>
      </c>
      <c r="I27" s="217"/>
    </row>
    <row r="28" ht="12.75" customHeight="1">
      <c r="A28" s="208">
        <v>1997.0</v>
      </c>
      <c r="B28" s="209">
        <v>117.0147204021183</v>
      </c>
      <c r="C28" s="210">
        <v>128.02719684049907</v>
      </c>
      <c r="D28" s="211">
        <v>119.0</v>
      </c>
      <c r="E28" s="212"/>
      <c r="F28" s="211">
        <v>124.0</v>
      </c>
      <c r="G28" s="213">
        <v>136.0</v>
      </c>
      <c r="H28" s="216">
        <f t="shared" si="4"/>
        <v>121.5</v>
      </c>
      <c r="I28" s="217"/>
    </row>
    <row r="29" ht="12.75" customHeight="1">
      <c r="A29" s="208">
        <v>1998.0</v>
      </c>
      <c r="B29" s="209">
        <v>35.866708553989774</v>
      </c>
      <c r="C29" s="210">
        <v>9.7024803279179</v>
      </c>
      <c r="D29" s="218">
        <v>28.0</v>
      </c>
      <c r="E29" s="219">
        <v>62.0</v>
      </c>
      <c r="F29" s="218">
        <v>27.0</v>
      </c>
      <c r="G29" s="213">
        <v>0.0</v>
      </c>
      <c r="H29" s="216">
        <f t="shared" si="4"/>
        <v>27.5</v>
      </c>
      <c r="I29" s="217">
        <f t="shared" ref="I29:I30" si="5">AVERAGE(E29,G29)</f>
        <v>31</v>
      </c>
    </row>
    <row r="30" ht="12.75" customHeight="1">
      <c r="A30" s="208">
        <v>1999.0</v>
      </c>
      <c r="B30" s="209">
        <v>107.98100110702212</v>
      </c>
      <c r="C30" s="210">
        <v>85.87379947940043</v>
      </c>
      <c r="D30" s="1">
        <v>146.0</v>
      </c>
      <c r="E30" s="220">
        <v>181.0</v>
      </c>
      <c r="F30" s="1">
        <v>114.0</v>
      </c>
      <c r="G30" s="221">
        <v>126.0</v>
      </c>
      <c r="H30" s="216">
        <f t="shared" si="4"/>
        <v>130</v>
      </c>
      <c r="I30" s="217">
        <f t="shared" si="5"/>
        <v>153.5</v>
      </c>
    </row>
    <row r="31" ht="12.75" customHeight="1">
      <c r="A31" s="208">
        <v>2000.0</v>
      </c>
      <c r="B31" s="209">
        <v>33.9463543069144</v>
      </c>
      <c r="C31" s="210">
        <v>15.785447147174102</v>
      </c>
      <c r="D31" s="161"/>
      <c r="E31" s="220"/>
      <c r="F31" s="1">
        <v>20.0</v>
      </c>
      <c r="G31" s="1"/>
      <c r="H31" s="214"/>
      <c r="I31" s="217"/>
    </row>
    <row r="32" ht="13.5" customHeight="1">
      <c r="A32" s="222">
        <v>2001.0</v>
      </c>
      <c r="B32" s="223">
        <v>25.425545283188224</v>
      </c>
      <c r="C32" s="224">
        <v>4.264099572150914</v>
      </c>
      <c r="D32" s="225"/>
      <c r="E32" s="226">
        <v>3.0</v>
      </c>
      <c r="F32" s="227">
        <v>0.0</v>
      </c>
      <c r="G32" s="227"/>
      <c r="H32" s="228"/>
      <c r="I32" s="229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>
      <c r="F42" s="14" t="s">
        <v>181</v>
      </c>
      <c r="G42" s="14" t="s">
        <v>182</v>
      </c>
      <c r="N42" s="14" t="s">
        <v>181</v>
      </c>
      <c r="O42" s="14" t="s">
        <v>182</v>
      </c>
    </row>
    <row r="43" ht="12.75" customHeight="1">
      <c r="F43" s="1">
        <v>0.0</v>
      </c>
      <c r="G43" s="1">
        <f t="shared" ref="G43:G44" si="6">0.7447*F43+17.253</f>
        <v>17.253</v>
      </c>
      <c r="N43" s="1">
        <v>0.0</v>
      </c>
      <c r="O43" s="1">
        <f t="shared" ref="O43:O44" si="7">0.5842*N43-2.8573</f>
        <v>-2.8573</v>
      </c>
    </row>
    <row r="44" ht="12.75" customHeight="1">
      <c r="F44" s="1">
        <v>150.0</v>
      </c>
      <c r="G44" s="1">
        <f t="shared" si="6"/>
        <v>128.958</v>
      </c>
      <c r="N44" s="1">
        <v>200.0</v>
      </c>
      <c r="O44" s="1">
        <f t="shared" si="7"/>
        <v>113.9827</v>
      </c>
    </row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>
      <c r="F67" s="14" t="s">
        <v>181</v>
      </c>
      <c r="G67" s="14" t="s">
        <v>182</v>
      </c>
      <c r="N67" s="14" t="s">
        <v>181</v>
      </c>
      <c r="O67" s="14" t="s">
        <v>182</v>
      </c>
    </row>
    <row r="68" ht="12.75" customHeight="1">
      <c r="F68" s="1">
        <v>0.0</v>
      </c>
      <c r="G68" s="1">
        <f>0.8759*F68+19.599</f>
        <v>19.599</v>
      </c>
      <c r="N68" s="1">
        <v>0.0</v>
      </c>
      <c r="O68" s="1">
        <f t="shared" ref="O68:O69" si="8">0.8254*N68+20.395</f>
        <v>20.395</v>
      </c>
    </row>
    <row r="69" ht="12.75" customHeight="1">
      <c r="F69" s="1">
        <f>(G69-19.599)/0.8759</f>
        <v>148.8765841</v>
      </c>
      <c r="G69" s="1">
        <v>150.0</v>
      </c>
      <c r="N69" s="1">
        <v>150.0</v>
      </c>
      <c r="O69" s="1">
        <f t="shared" si="8"/>
        <v>144.205</v>
      </c>
    </row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>
      <c r="F94" s="14" t="s">
        <v>181</v>
      </c>
      <c r="G94" s="14" t="s">
        <v>182</v>
      </c>
      <c r="N94" s="14" t="s">
        <v>181</v>
      </c>
      <c r="O94" s="14" t="s">
        <v>182</v>
      </c>
    </row>
    <row r="95" ht="12.75" customHeight="1">
      <c r="F95" s="1">
        <v>0.0</v>
      </c>
      <c r="G95" s="1">
        <f t="shared" ref="G95:G96" si="9">0.84*F95+13.11</f>
        <v>13.11</v>
      </c>
      <c r="N95" s="1">
        <v>0.0</v>
      </c>
      <c r="O95" s="1">
        <f t="shared" ref="O95:O96" si="10">0.667*N95+4.8305</f>
        <v>4.8305</v>
      </c>
    </row>
    <row r="96" ht="12.75" customHeight="1">
      <c r="F96" s="1">
        <v>150.0</v>
      </c>
      <c r="G96" s="1">
        <f t="shared" si="9"/>
        <v>139.11</v>
      </c>
      <c r="N96" s="1">
        <v>200.0</v>
      </c>
      <c r="O96" s="1">
        <f t="shared" si="10"/>
        <v>138.2305</v>
      </c>
    </row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7">
    <mergeCell ref="A2:A4"/>
    <mergeCell ref="B2:C3"/>
    <mergeCell ref="D2:G2"/>
    <mergeCell ref="H2:I2"/>
    <mergeCell ref="D3:E3"/>
    <mergeCell ref="F3:G3"/>
    <mergeCell ref="H3:I3"/>
  </mergeCells>
  <printOptions/>
  <pageMargins bottom="0.75" footer="0.0" header="0.0" left="0.7" right="0.7" top="0.75"/>
  <pageSetup orientation="landscape"/>
  <drawing r:id="rId1"/>
</worksheet>
</file>