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Backup\Grad 2010\Papers\5 Provenance and quality of bacterial C to sponge reefs\Data for paper\"/>
    </mc:Choice>
  </mc:AlternateContent>
  <bookViews>
    <workbookView xWindow="0" yWindow="0" windowWidth="7178" windowHeight="9488" activeTab="3"/>
  </bookViews>
  <sheets>
    <sheet name="Natural Stable Isotopes" sheetId="14" r:id="rId1"/>
    <sheet name="Isotope stats results" sheetId="18" r:id="rId2"/>
    <sheet name="13C labeling" sheetId="19" r:id="rId3"/>
    <sheet name="Sponge fecal pellets" sheetId="21" r:id="rId4"/>
  </sheets>
  <definedNames>
    <definedName name="CO2.wke" localSheetId="2">#REF!</definedName>
    <definedName name="CO2.wke" localSheetId="0">#REF!</definedName>
    <definedName name="CO2.wke">#REF!</definedName>
    <definedName name="N2.CO2.wke" localSheetId="2">#REF!</definedName>
    <definedName name="N2.CO2.wke" localSheetId="0">#REF!</definedName>
    <definedName name="N2.CO2.wke">#REF!</definedName>
    <definedName name="N2.wke" localSheetId="2">#REF!</definedName>
    <definedName name="N2.wke" localSheetId="0">#REF!</definedName>
    <definedName name="N2.wke">#REF!</definedName>
  </definedNames>
  <calcPr calcId="152511"/>
</workbook>
</file>

<file path=xl/calcChain.xml><?xml version="1.0" encoding="utf-8"?>
<calcChain xmlns="http://schemas.openxmlformats.org/spreadsheetml/2006/main">
  <c r="C32" i="21" l="1"/>
  <c r="F17" i="21" s="1"/>
  <c r="C31" i="21"/>
  <c r="E17" i="21" s="1"/>
  <c r="C24" i="21"/>
  <c r="B24" i="21"/>
  <c r="C23" i="21"/>
  <c r="C25" i="21" s="1"/>
  <c r="B23" i="21"/>
  <c r="B25" i="21" s="1"/>
  <c r="C22" i="21"/>
  <c r="B22" i="21"/>
  <c r="C21" i="21"/>
  <c r="B21" i="21"/>
  <c r="G19" i="21"/>
  <c r="D19" i="21"/>
  <c r="F19" i="21" s="1"/>
  <c r="D18" i="21"/>
  <c r="G18" i="21" s="1"/>
  <c r="G17" i="21"/>
  <c r="D17" i="21"/>
  <c r="H17" i="21" s="1"/>
  <c r="G16" i="21"/>
  <c r="D16" i="21"/>
  <c r="E16" i="21" s="1"/>
  <c r="G15" i="21"/>
  <c r="D15" i="21"/>
  <c r="F15" i="21" s="1"/>
  <c r="D14" i="21"/>
  <c r="G14" i="21" s="1"/>
  <c r="G13" i="21"/>
  <c r="D13" i="21"/>
  <c r="H13" i="21" s="1"/>
  <c r="G12" i="21"/>
  <c r="D12" i="21"/>
  <c r="E12" i="21" s="1"/>
  <c r="G11" i="21"/>
  <c r="D11" i="21"/>
  <c r="F11" i="21" s="1"/>
  <c r="D10" i="21"/>
  <c r="D22" i="21" s="1"/>
  <c r="H10" i="21" l="1"/>
  <c r="F12" i="21"/>
  <c r="E13" i="21"/>
  <c r="H14" i="21"/>
  <c r="F16" i="21"/>
  <c r="H18" i="21"/>
  <c r="D21" i="21"/>
  <c r="E10" i="21"/>
  <c r="H11" i="21"/>
  <c r="F13" i="21"/>
  <c r="E14" i="21"/>
  <c r="H15" i="21"/>
  <c r="E18" i="21"/>
  <c r="H19" i="21"/>
  <c r="D24" i="21"/>
  <c r="B26" i="21"/>
  <c r="F10" i="21"/>
  <c r="E11" i="21"/>
  <c r="H12" i="21"/>
  <c r="F14" i="21"/>
  <c r="E15" i="21"/>
  <c r="H16" i="21"/>
  <c r="F18" i="21"/>
  <c r="E19" i="21"/>
  <c r="D23" i="21"/>
  <c r="C26" i="21"/>
  <c r="G10" i="21"/>
  <c r="H22" i="21" l="1"/>
  <c r="H23" i="21"/>
  <c r="H24" i="21"/>
  <c r="H21" i="21"/>
  <c r="E23" i="21"/>
  <c r="E24" i="21"/>
  <c r="E21" i="21"/>
  <c r="E22" i="21"/>
  <c r="D26" i="21"/>
  <c r="D25" i="21"/>
  <c r="F24" i="21"/>
  <c r="F21" i="21"/>
  <c r="F22" i="21"/>
  <c r="F23" i="21"/>
  <c r="G21" i="21"/>
  <c r="G22" i="21"/>
  <c r="G23" i="21"/>
  <c r="G24" i="21"/>
  <c r="G25" i="21" l="1"/>
  <c r="G26" i="21"/>
  <c r="E25" i="21"/>
  <c r="E26" i="21"/>
  <c r="F25" i="21"/>
  <c r="F26" i="21"/>
  <c r="H26" i="21"/>
  <c r="H25" i="21"/>
  <c r="I13" i="19" l="1"/>
  <c r="K22" i="19"/>
  <c r="J22" i="19"/>
  <c r="I22" i="19"/>
  <c r="H22" i="19"/>
  <c r="K21" i="19"/>
  <c r="J21" i="19"/>
  <c r="I21" i="19"/>
  <c r="H21" i="19"/>
  <c r="K20" i="19"/>
  <c r="J20" i="19"/>
  <c r="I20" i="19"/>
  <c r="H20" i="19"/>
  <c r="K19" i="19"/>
  <c r="J19" i="19"/>
  <c r="I19" i="19"/>
  <c r="H19" i="19"/>
  <c r="K18" i="19"/>
  <c r="J18" i="19"/>
  <c r="I18" i="19"/>
  <c r="H18" i="19"/>
  <c r="K17" i="19"/>
  <c r="J17" i="19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J13" i="19"/>
  <c r="H13" i="19"/>
  <c r="L13" i="19" s="1"/>
  <c r="M20" i="19" l="1"/>
  <c r="M19" i="19"/>
  <c r="L20" i="19"/>
  <c r="L15" i="19"/>
  <c r="L16" i="19"/>
  <c r="L17" i="19"/>
  <c r="L21" i="19"/>
  <c r="H24" i="19" a="1"/>
  <c r="I27" i="19" s="1"/>
  <c r="M13" i="19"/>
  <c r="M14" i="19"/>
  <c r="M15" i="19"/>
  <c r="M16" i="19"/>
  <c r="M17" i="19"/>
  <c r="L18" i="19"/>
  <c r="M21" i="19"/>
  <c r="L22" i="19"/>
  <c r="M18" i="19"/>
  <c r="L19" i="19"/>
  <c r="M22" i="19"/>
  <c r="L14" i="19"/>
  <c r="H27" i="19" l="1"/>
  <c r="I24" i="19"/>
  <c r="H25" i="19"/>
  <c r="H28" i="19"/>
  <c r="I28" i="19"/>
  <c r="H26" i="19"/>
  <c r="I25" i="19"/>
  <c r="I26" i="19"/>
  <c r="H24" i="19"/>
  <c r="U28" i="14"/>
  <c r="AI31" i="14" s="1"/>
  <c r="T28" i="14"/>
  <c r="U27" i="14"/>
  <c r="AI29" i="14" s="1"/>
  <c r="T27" i="14"/>
  <c r="U26" i="14"/>
  <c r="AI16" i="14" s="1"/>
  <c r="T26" i="14"/>
  <c r="U25" i="14"/>
  <c r="AI11" i="14" s="1"/>
  <c r="T25" i="14"/>
  <c r="U23" i="14"/>
  <c r="AI30" i="14" s="1"/>
  <c r="T23" i="14"/>
  <c r="U22" i="14"/>
  <c r="AI28" i="14" s="1"/>
  <c r="T22" i="14"/>
  <c r="U21" i="14"/>
  <c r="AI15" i="14" s="1"/>
  <c r="T21" i="14"/>
  <c r="U20" i="14"/>
  <c r="AI10" i="14" s="1"/>
  <c r="T20" i="14"/>
  <c r="U18" i="14"/>
  <c r="AI25" i="14" s="1"/>
  <c r="T18" i="14"/>
  <c r="U17" i="14"/>
  <c r="AI24" i="14" s="1"/>
  <c r="T17" i="14"/>
  <c r="U16" i="14"/>
  <c r="AI23" i="14" s="1"/>
  <c r="T16" i="14"/>
  <c r="U14" i="14"/>
  <c r="T14" i="14"/>
  <c r="U13" i="14"/>
  <c r="T13" i="14"/>
  <c r="U11" i="14"/>
  <c r="AI20" i="14" s="1"/>
  <c r="T11" i="14"/>
  <c r="U10" i="14"/>
  <c r="AI13" i="14" s="1"/>
  <c r="T10" i="14"/>
  <c r="U9" i="14"/>
  <c r="AI8" i="14" s="1"/>
  <c r="T9" i="14"/>
  <c r="U8" i="14"/>
  <c r="AI14" i="14" s="1"/>
  <c r="T8" i="14"/>
  <c r="U7" i="14"/>
  <c r="AI9" i="14" s="1"/>
  <c r="T7" i="14"/>
  <c r="U6" i="14"/>
  <c r="AI18" i="14" s="1"/>
  <c r="T6" i="14"/>
  <c r="S28" i="14" l="1"/>
  <c r="Q28" i="14"/>
  <c r="P28" i="14"/>
  <c r="S27" i="14"/>
  <c r="Q27" i="14"/>
  <c r="P27" i="14"/>
  <c r="AH16" i="14"/>
  <c r="S26" i="14"/>
  <c r="AG16" i="14" s="1"/>
  <c r="Q26" i="14"/>
  <c r="AF16" i="14" s="1"/>
  <c r="P26" i="14"/>
  <c r="AE16" i="14" s="1"/>
  <c r="AH11" i="14"/>
  <c r="S25" i="14"/>
  <c r="AG11" i="14" s="1"/>
  <c r="Q25" i="14"/>
  <c r="AF11" i="14" s="1"/>
  <c r="P25" i="14"/>
  <c r="AE11" i="14" s="1"/>
  <c r="AH30" i="14"/>
  <c r="S23" i="14"/>
  <c r="AG30" i="14" s="1"/>
  <c r="Q23" i="14"/>
  <c r="AF30" i="14" s="1"/>
  <c r="P23" i="14"/>
  <c r="AE30" i="14" s="1"/>
  <c r="AH28" i="14"/>
  <c r="S22" i="14"/>
  <c r="AG28" i="14" s="1"/>
  <c r="Q22" i="14"/>
  <c r="AF28" i="14" s="1"/>
  <c r="P22" i="14"/>
  <c r="AE28" i="14" s="1"/>
  <c r="AH25" i="14"/>
  <c r="S18" i="14"/>
  <c r="AG25" i="14" s="1"/>
  <c r="Q18" i="14"/>
  <c r="AF25" i="14" s="1"/>
  <c r="P18" i="14"/>
  <c r="AE25" i="14" s="1"/>
  <c r="AH24" i="14"/>
  <c r="S17" i="14"/>
  <c r="AG24" i="14" s="1"/>
  <c r="Q17" i="14"/>
  <c r="AF24" i="14" s="1"/>
  <c r="P17" i="14"/>
  <c r="AE24" i="14" s="1"/>
  <c r="AH23" i="14"/>
  <c r="S16" i="14"/>
  <c r="AG23" i="14" s="1"/>
  <c r="Q16" i="14"/>
  <c r="AF23" i="14" s="1"/>
  <c r="P16" i="14"/>
  <c r="AE23" i="14" s="1"/>
  <c r="AH15" i="14"/>
  <c r="S21" i="14"/>
  <c r="AG15" i="14" s="1"/>
  <c r="Q21" i="14"/>
  <c r="AF15" i="14" s="1"/>
  <c r="P21" i="14"/>
  <c r="AE15" i="14" s="1"/>
  <c r="AH10" i="14"/>
  <c r="S20" i="14"/>
  <c r="AG10" i="14" s="1"/>
  <c r="Q20" i="14"/>
  <c r="AF10" i="14" s="1"/>
  <c r="P20" i="14"/>
  <c r="AE10" i="14" s="1"/>
  <c r="S14" i="14"/>
  <c r="Q14" i="14"/>
  <c r="P14" i="14"/>
  <c r="S13" i="14"/>
  <c r="Q13" i="14"/>
  <c r="P13" i="14"/>
  <c r="AH20" i="14"/>
  <c r="S11" i="14"/>
  <c r="AG20" i="14" s="1"/>
  <c r="Q11" i="14"/>
  <c r="AF20" i="14" s="1"/>
  <c r="P11" i="14"/>
  <c r="AE20" i="14" s="1"/>
  <c r="AH13" i="14"/>
  <c r="S10" i="14"/>
  <c r="AG13" i="14" s="1"/>
  <c r="Q10" i="14"/>
  <c r="AF13" i="14" s="1"/>
  <c r="P10" i="14"/>
  <c r="AE13" i="14" s="1"/>
  <c r="AH8" i="14"/>
  <c r="S9" i="14"/>
  <c r="AG8" i="14" s="1"/>
  <c r="Q9" i="14"/>
  <c r="AF8" i="14" s="1"/>
  <c r="P9" i="14"/>
  <c r="AE8" i="14" s="1"/>
  <c r="AH14" i="14"/>
  <c r="S8" i="14"/>
  <c r="AG14" i="14" s="1"/>
  <c r="Q8" i="14"/>
  <c r="AF14" i="14" s="1"/>
  <c r="P8" i="14"/>
  <c r="AE14" i="14" s="1"/>
  <c r="AH9" i="14"/>
  <c r="S7" i="14"/>
  <c r="AG9" i="14" s="1"/>
  <c r="Q7" i="14"/>
  <c r="AF9" i="14" s="1"/>
  <c r="P7" i="14"/>
  <c r="AE9" i="14" s="1"/>
  <c r="AH18" i="14"/>
  <c r="S6" i="14"/>
  <c r="AG18" i="14" s="1"/>
  <c r="Q6" i="14"/>
  <c r="AF18" i="14" s="1"/>
  <c r="P6" i="14"/>
  <c r="AE18" i="14" s="1"/>
  <c r="J79" i="14"/>
  <c r="L79" i="14" s="1"/>
  <c r="M79" i="14" s="1"/>
  <c r="H79" i="14"/>
  <c r="J78" i="14"/>
  <c r="L78" i="14" s="1"/>
  <c r="M78" i="14" s="1"/>
  <c r="H78" i="14"/>
  <c r="J77" i="14"/>
  <c r="K77" i="14" s="1"/>
  <c r="H77" i="14"/>
  <c r="J76" i="14"/>
  <c r="L76" i="14" s="1"/>
  <c r="M76" i="14" s="1"/>
  <c r="H76" i="14"/>
  <c r="J75" i="14"/>
  <c r="L75" i="14" s="1"/>
  <c r="M75" i="14" s="1"/>
  <c r="H75" i="14"/>
  <c r="J74" i="14"/>
  <c r="L74" i="14" s="1"/>
  <c r="M74" i="14" s="1"/>
  <c r="H74" i="14"/>
  <c r="J73" i="14"/>
  <c r="K73" i="14" s="1"/>
  <c r="H73" i="14"/>
  <c r="J72" i="14"/>
  <c r="L72" i="14" s="1"/>
  <c r="M72" i="14" s="1"/>
  <c r="H72" i="14"/>
  <c r="J71" i="14"/>
  <c r="L71" i="14" s="1"/>
  <c r="M71" i="14" s="1"/>
  <c r="H71" i="14"/>
  <c r="J70" i="14"/>
  <c r="K70" i="14" s="1"/>
  <c r="H70" i="14"/>
  <c r="J69" i="14"/>
  <c r="K69" i="14" s="1"/>
  <c r="H69" i="14"/>
  <c r="J68" i="14"/>
  <c r="L68" i="14" s="1"/>
  <c r="M68" i="14" s="1"/>
  <c r="H68" i="14"/>
  <c r="J67" i="14"/>
  <c r="L67" i="14" s="1"/>
  <c r="M67" i="14" s="1"/>
  <c r="H67" i="14"/>
  <c r="J66" i="14"/>
  <c r="L66" i="14" s="1"/>
  <c r="M66" i="14" s="1"/>
  <c r="K66" i="14"/>
  <c r="H66" i="14"/>
  <c r="J65" i="14"/>
  <c r="K65" i="14" s="1"/>
  <c r="H65" i="14"/>
  <c r="J64" i="14"/>
  <c r="L64" i="14" s="1"/>
  <c r="M64" i="14" s="1"/>
  <c r="H64" i="14"/>
  <c r="J63" i="14"/>
  <c r="L63" i="14" s="1"/>
  <c r="M63" i="14" s="1"/>
  <c r="H63" i="14"/>
  <c r="J62" i="14"/>
  <c r="L62" i="14" s="1"/>
  <c r="M62" i="14" s="1"/>
  <c r="H62" i="14"/>
  <c r="J61" i="14"/>
  <c r="K61" i="14" s="1"/>
  <c r="H61" i="14"/>
  <c r="J60" i="14"/>
  <c r="L60" i="14" s="1"/>
  <c r="M60" i="14" s="1"/>
  <c r="H60" i="14"/>
  <c r="J59" i="14"/>
  <c r="L59" i="14" s="1"/>
  <c r="M59" i="14" s="1"/>
  <c r="H59" i="14"/>
  <c r="J58" i="14"/>
  <c r="L58" i="14" s="1"/>
  <c r="M58" i="14" s="1"/>
  <c r="H58" i="14"/>
  <c r="J57" i="14"/>
  <c r="K57" i="14" s="1"/>
  <c r="H57" i="14"/>
  <c r="J56" i="14"/>
  <c r="L56" i="14" s="1"/>
  <c r="M56" i="14" s="1"/>
  <c r="H56" i="14"/>
  <c r="J55" i="14"/>
  <c r="L55" i="14" s="1"/>
  <c r="M55" i="14" s="1"/>
  <c r="H55" i="14"/>
  <c r="J54" i="14"/>
  <c r="L54" i="14" s="1"/>
  <c r="M54" i="14" s="1"/>
  <c r="H54" i="14"/>
  <c r="J53" i="14"/>
  <c r="K53" i="14" s="1"/>
  <c r="H53" i="14"/>
  <c r="J52" i="14"/>
  <c r="L52" i="14" s="1"/>
  <c r="M52" i="14" s="1"/>
  <c r="H52" i="14"/>
  <c r="J51" i="14"/>
  <c r="L51" i="14" s="1"/>
  <c r="M51" i="14" s="1"/>
  <c r="H51" i="14"/>
  <c r="J50" i="14"/>
  <c r="L50" i="14" s="1"/>
  <c r="M50" i="14" s="1"/>
  <c r="H50" i="14"/>
  <c r="J49" i="14"/>
  <c r="K49" i="14" s="1"/>
  <c r="H49" i="14"/>
  <c r="J48" i="14"/>
  <c r="L48" i="14" s="1"/>
  <c r="M48" i="14" s="1"/>
  <c r="H48" i="14"/>
  <c r="J47" i="14"/>
  <c r="L47" i="14" s="1"/>
  <c r="M47" i="14" s="1"/>
  <c r="H47" i="14"/>
  <c r="J46" i="14"/>
  <c r="L46" i="14" s="1"/>
  <c r="M46" i="14" s="1"/>
  <c r="H46" i="14"/>
  <c r="J45" i="14"/>
  <c r="K45" i="14" s="1"/>
  <c r="H45" i="14"/>
  <c r="J44" i="14"/>
  <c r="L44" i="14" s="1"/>
  <c r="M44" i="14" s="1"/>
  <c r="H44" i="14"/>
  <c r="J43" i="14"/>
  <c r="L43" i="14" s="1"/>
  <c r="M43" i="14" s="1"/>
  <c r="H43" i="14"/>
  <c r="J42" i="14"/>
  <c r="L42" i="14" s="1"/>
  <c r="M42" i="14" s="1"/>
  <c r="H42" i="14"/>
  <c r="J41" i="14"/>
  <c r="K41" i="14" s="1"/>
  <c r="H41" i="14"/>
  <c r="J40" i="14"/>
  <c r="L40" i="14" s="1"/>
  <c r="M40" i="14" s="1"/>
  <c r="H40" i="14"/>
  <c r="J39" i="14"/>
  <c r="L39" i="14" s="1"/>
  <c r="M39" i="14" s="1"/>
  <c r="H39" i="14"/>
  <c r="J38" i="14"/>
  <c r="L38" i="14" s="1"/>
  <c r="M38" i="14" s="1"/>
  <c r="H38" i="14"/>
  <c r="J37" i="14"/>
  <c r="K37" i="14" s="1"/>
  <c r="H37" i="14"/>
  <c r="J36" i="14"/>
  <c r="L36" i="14" s="1"/>
  <c r="M36" i="14" s="1"/>
  <c r="H36" i="14"/>
  <c r="J35" i="14"/>
  <c r="L35" i="14" s="1"/>
  <c r="M35" i="14" s="1"/>
  <c r="H35" i="14"/>
  <c r="J34" i="14"/>
  <c r="K34" i="14" s="1"/>
  <c r="H34" i="14"/>
  <c r="J33" i="14"/>
  <c r="K33" i="14" s="1"/>
  <c r="H33" i="14"/>
  <c r="J32" i="14"/>
  <c r="L32" i="14" s="1"/>
  <c r="M32" i="14" s="1"/>
  <c r="H32" i="14"/>
  <c r="J31" i="14"/>
  <c r="L31" i="14" s="1"/>
  <c r="M31" i="14" s="1"/>
  <c r="H31" i="14"/>
  <c r="J30" i="14"/>
  <c r="L30" i="14" s="1"/>
  <c r="M30" i="14" s="1"/>
  <c r="H30" i="14"/>
  <c r="J29" i="14"/>
  <c r="K29" i="14" s="1"/>
  <c r="H29" i="14"/>
  <c r="J28" i="14"/>
  <c r="L28" i="14" s="1"/>
  <c r="M28" i="14" s="1"/>
  <c r="H28" i="14"/>
  <c r="J27" i="14"/>
  <c r="K27" i="14" s="1"/>
  <c r="H27" i="14"/>
  <c r="J26" i="14"/>
  <c r="L26" i="14" s="1"/>
  <c r="M26" i="14" s="1"/>
  <c r="H26" i="14"/>
  <c r="J25" i="14"/>
  <c r="K25" i="14" s="1"/>
  <c r="H25" i="14"/>
  <c r="J24" i="14"/>
  <c r="L24" i="14" s="1"/>
  <c r="M24" i="14" s="1"/>
  <c r="H24" i="14"/>
  <c r="J23" i="14"/>
  <c r="L23" i="14" s="1"/>
  <c r="M23" i="14" s="1"/>
  <c r="H23" i="14"/>
  <c r="J22" i="14"/>
  <c r="L22" i="14" s="1"/>
  <c r="M22" i="14" s="1"/>
  <c r="H22" i="14"/>
  <c r="L21" i="14"/>
  <c r="M21" i="14" s="1"/>
  <c r="K21" i="14"/>
  <c r="H21" i="14"/>
  <c r="L20" i="14"/>
  <c r="M20" i="14" s="1"/>
  <c r="K20" i="14"/>
  <c r="H20" i="14"/>
  <c r="L19" i="14"/>
  <c r="M19" i="14" s="1"/>
  <c r="K19" i="14"/>
  <c r="H19" i="14"/>
  <c r="L18" i="14"/>
  <c r="M18" i="14" s="1"/>
  <c r="K18" i="14"/>
  <c r="H18" i="14"/>
  <c r="L17" i="14"/>
  <c r="M17" i="14" s="1"/>
  <c r="K17" i="14"/>
  <c r="H17" i="14"/>
  <c r="L16" i="14"/>
  <c r="M16" i="14" s="1"/>
  <c r="K16" i="14"/>
  <c r="H16" i="14"/>
  <c r="L15" i="14"/>
  <c r="M15" i="14" s="1"/>
  <c r="K15" i="14"/>
  <c r="H15" i="14"/>
  <c r="L14" i="14"/>
  <c r="M14" i="14" s="1"/>
  <c r="K14" i="14"/>
  <c r="H14" i="14"/>
  <c r="L13" i="14"/>
  <c r="M13" i="14" s="1"/>
  <c r="K13" i="14"/>
  <c r="H13" i="14"/>
  <c r="L12" i="14"/>
  <c r="M12" i="14" s="1"/>
  <c r="K12" i="14"/>
  <c r="H12" i="14"/>
  <c r="L11" i="14"/>
  <c r="M11" i="14" s="1"/>
  <c r="K11" i="14"/>
  <c r="H11" i="14"/>
  <c r="L10" i="14"/>
  <c r="M10" i="14" s="1"/>
  <c r="K10" i="14"/>
  <c r="H10" i="14"/>
  <c r="L9" i="14"/>
  <c r="M9" i="14" s="1"/>
  <c r="K9" i="14"/>
  <c r="H9" i="14"/>
  <c r="L8" i="14"/>
  <c r="M8" i="14" s="1"/>
  <c r="K8" i="14"/>
  <c r="H8" i="14"/>
  <c r="L7" i="14"/>
  <c r="M7" i="14" s="1"/>
  <c r="K7" i="14"/>
  <c r="H7" i="14"/>
  <c r="L6" i="14"/>
  <c r="M6" i="14" s="1"/>
  <c r="K6" i="14"/>
  <c r="H6" i="14"/>
  <c r="Y26" i="14" l="1"/>
  <c r="Y22" i="14"/>
  <c r="Y27" i="14"/>
  <c r="Y21" i="14"/>
  <c r="AE29" i="14"/>
  <c r="AD35" i="14" s="1"/>
  <c r="AE31" i="14"/>
  <c r="AD38" i="14" s="1"/>
  <c r="AF31" i="14"/>
  <c r="AF29" i="14"/>
  <c r="AG31" i="14"/>
  <c r="AG29" i="14"/>
  <c r="AH31" i="14"/>
  <c r="AH29" i="14"/>
  <c r="K31" i="14"/>
  <c r="L34" i="14"/>
  <c r="M34" i="14" s="1"/>
  <c r="K38" i="14"/>
  <c r="K59" i="14"/>
  <c r="L73" i="14"/>
  <c r="M73" i="14" s="1"/>
  <c r="L37" i="14"/>
  <c r="M37" i="14" s="1"/>
  <c r="K58" i="14"/>
  <c r="L70" i="14"/>
  <c r="M70" i="14" s="1"/>
  <c r="L29" i="14"/>
  <c r="M29" i="14" s="1"/>
  <c r="K54" i="14"/>
  <c r="K26" i="14"/>
  <c r="K42" i="14"/>
  <c r="L45" i="14"/>
  <c r="M45" i="14" s="1"/>
  <c r="K50" i="14"/>
  <c r="L53" i="14"/>
  <c r="M53" i="14" s="1"/>
  <c r="K55" i="14"/>
  <c r="K75" i="14"/>
  <c r="K23" i="14"/>
  <c r="L27" i="14"/>
  <c r="M27" i="14" s="1"/>
  <c r="K39" i="14"/>
  <c r="K47" i="14"/>
  <c r="L69" i="14"/>
  <c r="M69" i="14" s="1"/>
  <c r="K71" i="14"/>
  <c r="K74" i="14"/>
  <c r="X21" i="14"/>
  <c r="X26" i="14"/>
  <c r="K30" i="14"/>
  <c r="L41" i="14"/>
  <c r="M41" i="14" s="1"/>
  <c r="K43" i="14"/>
  <c r="K46" i="14"/>
  <c r="L57" i="14"/>
  <c r="M57" i="14" s="1"/>
  <c r="K62" i="14"/>
  <c r="K78" i="14"/>
  <c r="X27" i="14"/>
  <c r="L61" i="14"/>
  <c r="M61" i="14" s="1"/>
  <c r="K63" i="14"/>
  <c r="L77" i="14"/>
  <c r="M77" i="14" s="1"/>
  <c r="K79" i="14"/>
  <c r="X22" i="14"/>
  <c r="L25" i="14"/>
  <c r="M25" i="14" s="1"/>
  <c r="L33" i="14"/>
  <c r="M33" i="14" s="1"/>
  <c r="K35" i="14"/>
  <c r="L49" i="14"/>
  <c r="M49" i="14" s="1"/>
  <c r="K51" i="14"/>
  <c r="L65" i="14"/>
  <c r="M65" i="14" s="1"/>
  <c r="K67" i="14"/>
  <c r="K22" i="14"/>
  <c r="K24" i="14"/>
  <c r="K28" i="14"/>
  <c r="K32" i="14"/>
  <c r="K36" i="14"/>
  <c r="K40" i="14"/>
  <c r="K44" i="14"/>
  <c r="K48" i="14"/>
  <c r="K52" i="14"/>
  <c r="K56" i="14"/>
  <c r="K60" i="14"/>
  <c r="K64" i="14"/>
  <c r="K68" i="14"/>
  <c r="K72" i="14"/>
  <c r="K76" i="14"/>
  <c r="AD39" i="14" l="1"/>
  <c r="AD36" i="14"/>
</calcChain>
</file>

<file path=xl/comments1.xml><?xml version="1.0" encoding="utf-8"?>
<comments xmlns="http://schemas.openxmlformats.org/spreadsheetml/2006/main">
  <authors>
    <author>User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Minimum carbon content of fecal pellets assuming the average bacterium eaten was 1 um3 and had typical C content of oceanic bacteria (according to that measured by Fukuda et al. 1998)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Minimum carbon content of fecal pellets assuming the average bacterium eaten was 0.5 um3 and had typical C content of oceanic bacteria (according to that measured by Fukuda et al. 1998)</t>
        </r>
      </text>
    </comment>
  </commentList>
</comments>
</file>

<file path=xl/sharedStrings.xml><?xml version="1.0" encoding="utf-8"?>
<sst xmlns="http://schemas.openxmlformats.org/spreadsheetml/2006/main" count="616" uniqueCount="291">
  <si>
    <t>Sample ID</t>
  </si>
  <si>
    <t>SE</t>
  </si>
  <si>
    <t>Average</t>
  </si>
  <si>
    <t>SD</t>
  </si>
  <si>
    <t>13C</t>
  </si>
  <si>
    <t>15N</t>
  </si>
  <si>
    <t>Reef</t>
  </si>
  <si>
    <t>YEAR</t>
  </si>
  <si>
    <t>TYPE</t>
  </si>
  <si>
    <t>C Amount (ug)</t>
  </si>
  <si>
    <t>sqrte</t>
  </si>
  <si>
    <t>N Amount (ug)</t>
  </si>
  <si>
    <t>C:N</t>
  </si>
  <si>
    <t>LIPID</t>
  </si>
  <si>
    <t>change d13C standard (2007)</t>
  </si>
  <si>
    <t>standardized (2007)</t>
  </si>
  <si>
    <t>R1279-0005</t>
  </si>
  <si>
    <t>Fraser</t>
  </si>
  <si>
    <t>Fraser2009</t>
  </si>
  <si>
    <t>sponge</t>
  </si>
  <si>
    <t>Howe2009</t>
  </si>
  <si>
    <t>R1279-0007</t>
  </si>
  <si>
    <t>R1279-0008</t>
  </si>
  <si>
    <t>Galiano2009</t>
  </si>
  <si>
    <t>R1279-0009</t>
  </si>
  <si>
    <t>Fraser2007</t>
  </si>
  <si>
    <t>R1279-0010</t>
  </si>
  <si>
    <t>Galiano2007</t>
  </si>
  <si>
    <t>R1279-0014</t>
  </si>
  <si>
    <t>OFFSHORE</t>
  </si>
  <si>
    <t>R1279-0015</t>
  </si>
  <si>
    <t>R1279-0017</t>
  </si>
  <si>
    <t>R1279-0018</t>
  </si>
  <si>
    <t>R1279-0019</t>
  </si>
  <si>
    <t>R1280-0041</t>
  </si>
  <si>
    <t>Howe</t>
  </si>
  <si>
    <t>R1281-0044</t>
  </si>
  <si>
    <t>R1281-0047</t>
  </si>
  <si>
    <t>R1281-0048</t>
  </si>
  <si>
    <t>R1281-0049</t>
  </si>
  <si>
    <t>R1281-0052</t>
  </si>
  <si>
    <t>R1281-0053</t>
  </si>
  <si>
    <t>R1281-0057</t>
  </si>
  <si>
    <t>R1281-0060</t>
  </si>
  <si>
    <t>R1281-0061</t>
  </si>
  <si>
    <t>R1281-0068</t>
  </si>
  <si>
    <t>Galiano</t>
  </si>
  <si>
    <t>R1282-0071</t>
  </si>
  <si>
    <t>R1282-0072</t>
  </si>
  <si>
    <t>R1282-0073</t>
  </si>
  <si>
    <t>R1282-0074</t>
  </si>
  <si>
    <t>R1283-0086</t>
  </si>
  <si>
    <t>R1283-0087</t>
  </si>
  <si>
    <t>R1283-0089</t>
  </si>
  <si>
    <t>R1283-0090</t>
  </si>
  <si>
    <t>R1283-0088</t>
  </si>
  <si>
    <t>R1278-0003</t>
  </si>
  <si>
    <t>POM</t>
  </si>
  <si>
    <t>R1279-0022</t>
  </si>
  <si>
    <t>R1279-0023</t>
  </si>
  <si>
    <t>R1279-0032</t>
  </si>
  <si>
    <t>R1279-0037A</t>
  </si>
  <si>
    <t>R1279-0037B</t>
  </si>
  <si>
    <t>R1279-0037C</t>
  </si>
  <si>
    <t>R1279-0037D</t>
  </si>
  <si>
    <t>R1279-0037F</t>
  </si>
  <si>
    <t>R1280-3839</t>
  </si>
  <si>
    <t>R1280-0040</t>
  </si>
  <si>
    <t>R1280-0042A</t>
  </si>
  <si>
    <t>R1280-0042B</t>
  </si>
  <si>
    <t>R1280-0042C</t>
  </si>
  <si>
    <t>R1280-0043A</t>
  </si>
  <si>
    <t>R1280-0043B</t>
  </si>
  <si>
    <t>R1280-0043C</t>
  </si>
  <si>
    <t>R1281-5455</t>
  </si>
  <si>
    <t>R1281-6364</t>
  </si>
  <si>
    <t>R1282-6667</t>
  </si>
  <si>
    <t>R1282-8283</t>
  </si>
  <si>
    <t>R1282-0085A</t>
  </si>
  <si>
    <t>R1282-0085B</t>
  </si>
  <si>
    <t>R1282-0085C</t>
  </si>
  <si>
    <t>R1282-0085D</t>
  </si>
  <si>
    <t>R1282-0085E</t>
  </si>
  <si>
    <t>R1282-0085F</t>
  </si>
  <si>
    <t>R1282-0085G</t>
  </si>
  <si>
    <t>R1112-0005</t>
  </si>
  <si>
    <t>R1112-0004</t>
  </si>
  <si>
    <t>R1112-0003</t>
  </si>
  <si>
    <t>R1114-0024</t>
  </si>
  <si>
    <t>R1113-0007</t>
  </si>
  <si>
    <t>R1111-0030</t>
  </si>
  <si>
    <t>R1118-0007</t>
  </si>
  <si>
    <t>R1117-0002</t>
  </si>
  <si>
    <t>R1110-0003</t>
  </si>
  <si>
    <t>R1110-0005</t>
  </si>
  <si>
    <t>R1146-0017</t>
  </si>
  <si>
    <t>Bsound</t>
  </si>
  <si>
    <t>R1146-0022</t>
  </si>
  <si>
    <t>R1149-0007</t>
  </si>
  <si>
    <t>R1149-0008</t>
  </si>
  <si>
    <t>R1158-0001</t>
  </si>
  <si>
    <t>OCNMS</t>
  </si>
  <si>
    <t>R1158-0004</t>
  </si>
  <si>
    <t>Fraser2011</t>
  </si>
  <si>
    <t>Galiano2011</t>
  </si>
  <si>
    <t>Bamfield</t>
  </si>
  <si>
    <t>Washington</t>
  </si>
  <si>
    <t>R1508-T-F7-L15-0052</t>
  </si>
  <si>
    <t>R1510-T-F56-L8-0101</t>
  </si>
  <si>
    <t>R1508-T-F24-S2-0069</t>
  </si>
  <si>
    <t>R1508-T-F2-L10-0047</t>
  </si>
  <si>
    <t>R1509-T-F34-L16-0079</t>
  </si>
  <si>
    <t>R1508-T-F23-L7-0068</t>
  </si>
  <si>
    <t>R1508-T-F8-L16-0053</t>
  </si>
  <si>
    <t>R1508-T-F21-S1-0066</t>
  </si>
  <si>
    <t>R1508-T-F25-S3-0070</t>
  </si>
  <si>
    <t>R1505-T-G30-L16-0030</t>
  </si>
  <si>
    <t>R1504-T-G7-L15-0007</t>
  </si>
  <si>
    <t>R1504-T-G12-S2-0012</t>
  </si>
  <si>
    <t>R1504-T-G8-L16-0008</t>
  </si>
  <si>
    <t>R1504-T-G15-L7-0015</t>
  </si>
  <si>
    <t>R1506-T-G39-BL-0039</t>
  </si>
  <si>
    <t>R1506-T-G40-BR-0040</t>
  </si>
  <si>
    <t>R1505-T-G37-L3-0037</t>
  </si>
  <si>
    <t>R1505-T-G33-L7-0033</t>
  </si>
  <si>
    <t>R1504-T-G16-L1-0016</t>
  </si>
  <si>
    <t>R1504-T-G9-L6-0009</t>
  </si>
  <si>
    <t>FraserSED2011</t>
  </si>
  <si>
    <t>GalianoSED2011</t>
  </si>
  <si>
    <t>sediment</t>
  </si>
  <si>
    <t>R1821-F-C-Stb3B-SIA-1-0154</t>
  </si>
  <si>
    <t>n</t>
  </si>
  <si>
    <t>R1824-G-C-StbGRN-SIA-1-0214</t>
  </si>
  <si>
    <t>R1824-G-C-StbO-SIA-1-0215</t>
  </si>
  <si>
    <t>R1824-G-C-StbBLU-SIA-1-0216</t>
  </si>
  <si>
    <t>R1818-G-C-StbGRN-SIA-1-0115</t>
  </si>
  <si>
    <t>R1818-G-C-StbRED-SIA-1-0117</t>
  </si>
  <si>
    <t>R1821-F-C-StbRED-SIA-1-0158</t>
  </si>
  <si>
    <t>R1821-F-C-StbBLU-SIA-1-0157</t>
  </si>
  <si>
    <t>R1821-F-C-StbO-SIA-1-0156</t>
  </si>
  <si>
    <t>R1821-F-C-StbGRN-SIA-1-0155</t>
  </si>
  <si>
    <t>R1824-G-T-0204</t>
  </si>
  <si>
    <t>R1824-G-T-0211</t>
  </si>
  <si>
    <t>R1824-G-T-0208</t>
  </si>
  <si>
    <t>R1824-G-T-0206</t>
  </si>
  <si>
    <t>R1824-G-T-0199</t>
  </si>
  <si>
    <t>R1820-F-T-0138</t>
  </si>
  <si>
    <t>R1820-F-T-0140</t>
  </si>
  <si>
    <t>R1820-F-T-0142</t>
  </si>
  <si>
    <t>R1820-F-T-0141</t>
  </si>
  <si>
    <t>R1820-F-T-0136</t>
  </si>
  <si>
    <t>C13 t=0d 1</t>
  </si>
  <si>
    <t>13C labeling experiment</t>
  </si>
  <si>
    <t>C13 t=0d 2</t>
  </si>
  <si>
    <t>days</t>
  </si>
  <si>
    <t>C13 t=0d 3</t>
  </si>
  <si>
    <t>C13 t=14d control 1</t>
  </si>
  <si>
    <t>C13 t=14d control 2</t>
  </si>
  <si>
    <t>C13 t=14d control 3</t>
  </si>
  <si>
    <t>C13 t=14d 1</t>
  </si>
  <si>
    <t>C13 t=14d 2</t>
  </si>
  <si>
    <t>C13 t=14d 3</t>
  </si>
  <si>
    <t>C13 t=10d 1</t>
  </si>
  <si>
    <t>C13 t=10d 2</t>
  </si>
  <si>
    <t>C13 t=5d 1</t>
  </si>
  <si>
    <t>C13 t=5d 2</t>
  </si>
  <si>
    <t>C13 t=5d 3</t>
  </si>
  <si>
    <t>C13 t=4d 1</t>
  </si>
  <si>
    <t>C13 t=4d 2</t>
  </si>
  <si>
    <t>C13 t=4d 3</t>
  </si>
  <si>
    <t>C13 t=3d 1</t>
  </si>
  <si>
    <t>C13 t=3d 2</t>
  </si>
  <si>
    <t>C13 t=3d 3</t>
  </si>
  <si>
    <t>C13 t=2d 1</t>
  </si>
  <si>
    <t>C13 t=2d 2</t>
  </si>
  <si>
    <t>C13 t=2d 3</t>
  </si>
  <si>
    <t>C13 t=1d 1</t>
  </si>
  <si>
    <t>C13 t=1d 2</t>
  </si>
  <si>
    <t>C13 t=1d 3</t>
  </si>
  <si>
    <t>C13 t=8h 1</t>
  </si>
  <si>
    <t>C13 t=8h 2</t>
  </si>
  <si>
    <t>C13 t=8h 3</t>
  </si>
  <si>
    <t>GalianoSED2014</t>
  </si>
  <si>
    <t>FraserSED2014</t>
  </si>
  <si>
    <t>Galiano2014</t>
  </si>
  <si>
    <t>Fraser2014</t>
  </si>
  <si>
    <t>Fraser diff</t>
  </si>
  <si>
    <t>Gal diff</t>
  </si>
  <si>
    <t>Difference between SED and tissue (to determine trophic level separation)</t>
  </si>
  <si>
    <t>FraserPOM2009</t>
  </si>
  <si>
    <t>GalianoPOM2009</t>
  </si>
  <si>
    <t>HowePOM2009</t>
  </si>
  <si>
    <t>1 trophic level</t>
  </si>
  <si>
    <t>2 trophic levels</t>
  </si>
  <si>
    <t>Samples labeled in red indicate 13C-labeled tissue</t>
  </si>
  <si>
    <t>95% CI</t>
  </si>
  <si>
    <t>Diff</t>
  </si>
  <si>
    <t>slope</t>
  </si>
  <si>
    <t>± of slope</t>
  </si>
  <si>
    <t>r2</t>
  </si>
  <si>
    <t>F</t>
  </si>
  <si>
    <t>regression SS</t>
  </si>
  <si>
    <t>intercept</t>
  </si>
  <si>
    <t>± of intercept</t>
  </si>
  <si>
    <t>s(y)</t>
  </si>
  <si>
    <t>df</t>
  </si>
  <si>
    <t>residual SS</t>
  </si>
  <si>
    <t>Year</t>
  </si>
  <si>
    <t>Location</t>
  </si>
  <si>
    <t>Offshore</t>
  </si>
  <si>
    <t>Sediments</t>
  </si>
  <si>
    <t>mean</t>
  </si>
  <si>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Times New Roman"/>
        <family val="1"/>
      </rPr>
      <t>13C</t>
    </r>
  </si>
  <si>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Times New Roman"/>
        <family val="1"/>
      </rPr>
      <t>15N</t>
    </r>
  </si>
  <si>
    <t>Sponge</t>
  </si>
  <si>
    <t>-</t>
  </si>
  <si>
    <t>By Year</t>
  </si>
  <si>
    <t>By Reef</t>
  </si>
  <si>
    <t>FR</t>
  </si>
  <si>
    <t>GR</t>
  </si>
  <si>
    <t>By reef (sponge tissue): overall p=0.000</t>
  </si>
  <si>
    <t>Galiano Reef: overall p=0.000</t>
  </si>
  <si>
    <t>Fraser Reef: overall p=0.000</t>
  </si>
  <si>
    <t>Isotope mixing model</t>
  </si>
  <si>
    <t xml:space="preserve">   POM</t>
  </si>
  <si>
    <t xml:space="preserve">   sediment</t>
  </si>
  <si>
    <t>proportion of C the sponge derived from sediment</t>
  </si>
  <si>
    <t>proportion of C the sponge derived from POM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</si>
  <si>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MS Sans Serif"/>
      </rPr>
      <t>13</t>
    </r>
    <r>
      <rPr>
        <b/>
        <sz val="10"/>
        <rFont val="MS Sans Serif"/>
      </rPr>
      <t>C VPDB</t>
    </r>
  </si>
  <si>
    <t>Days post label</t>
  </si>
  <si>
    <t>Replicate</t>
  </si>
  <si>
    <t>Tissue samples were lyophilized 24 hours, then finely ground using an agate mortar and pestle.</t>
  </si>
  <si>
    <t>Tissue was weighed out to 6+/-0.001 mg in special foil capsules provided by the Natural Resources Analytical Lab at the University of Alberta.</t>
  </si>
  <si>
    <r>
      <t xml:space="preserve">Avg </t>
    </r>
    <r>
      <rPr>
        <b/>
        <vertAlign val="superscript"/>
        <sz val="10"/>
        <rFont val="MS Sans Serif"/>
      </rPr>
      <t>13</t>
    </r>
    <r>
      <rPr>
        <b/>
        <sz val="10"/>
        <rFont val="MS Sans Serif"/>
      </rPr>
      <t>C</t>
    </r>
  </si>
  <si>
    <t>14 control</t>
  </si>
  <si>
    <t>Carbon-13 Labeling Experiment</t>
  </si>
  <si>
    <t>One large sponge was incubated for 8 hours with heat-killed Roseobacter R11 grown with 13C-labeled D-glucose.</t>
  </si>
  <si>
    <t>Control</t>
  </si>
  <si>
    <t>Treatment</t>
  </si>
  <si>
    <t>Treatment or Control</t>
  </si>
  <si>
    <t>Post-hoc multiple comparisons following Type III ANOVA of natural stable isotope samples</t>
  </si>
  <si>
    <t>Comparisons done for sponge tissue from different years and different regions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</si>
  <si>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13</t>
    </r>
    <r>
      <rPr>
        <b/>
        <sz val="10"/>
        <rFont val="Arial"/>
        <family val="2"/>
      </rPr>
      <t>C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</si>
  <si>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Symbol"/>
        <family val="1"/>
        <charset val="2"/>
      </rPr>
      <t>15</t>
    </r>
    <r>
      <rPr>
        <b/>
        <sz val="10"/>
        <rFont val="Arial"/>
        <family val="2"/>
      </rPr>
      <t>N</t>
    </r>
  </si>
  <si>
    <t>All natural isotope samples combined (2007-2014)</t>
  </si>
  <si>
    <t>Data are aggregated from several years, compiling both JWFC's and ASK's thesis efforts.</t>
  </si>
  <si>
    <r>
      <t xml:space="preserve">Sponges from Fraser and Howe show more terrestrially-derived food (more negative </t>
    </r>
    <r>
      <rPr>
        <sz val="10"/>
        <color theme="1"/>
        <rFont val="Symbol"/>
        <family val="1"/>
        <charset val="2"/>
      </rPr>
      <t>d</t>
    </r>
    <r>
      <rPr>
        <vertAlign val="superscript"/>
        <sz val="10"/>
        <color theme="1"/>
        <rFont val="Arial"/>
        <family val="2"/>
      </rPr>
      <t>13</t>
    </r>
    <r>
      <rPr>
        <sz val="10"/>
        <color theme="1"/>
        <rFont val="Arial"/>
        <family val="2"/>
      </rPr>
      <t>C) while Galiano, Washington, and Barkley Sound sponges are more marine.</t>
    </r>
  </si>
  <si>
    <t>The sponge was rinsed in filtered seawater, then left in a flow-through seawater tank with continuous water exchange. Tissue samples were collected from the sponge at various periods afterwards.</t>
  </si>
  <si>
    <t>Collected tissue was rinsed with distilled water, wrapped in foil, and frozen quickly on a metal plate in a -80 freezer, then stored at -20°C.</t>
  </si>
  <si>
    <t>Characteristics of fecal pellets</t>
  </si>
  <si>
    <r>
      <t xml:space="preserve">0.5 and 1.0 um beads were fed to </t>
    </r>
    <r>
      <rPr>
        <i/>
        <sz val="11"/>
        <color theme="1"/>
        <rFont val="Calibri"/>
        <family val="2"/>
        <scheme val="minor"/>
      </rPr>
      <t xml:space="preserve">Aphrocallistes vastus </t>
    </r>
    <r>
      <rPr>
        <sz val="10"/>
        <rFont val="Arial"/>
        <family val="2"/>
      </rPr>
      <t>in 2 L for 2 hours at an initial concentration of 2x10^6 beads/ml or cells/ml.</t>
    </r>
  </si>
  <si>
    <t>Sponge pieces were rinsed 3 times in seawater, then suspended over 50-ml tubes with the dermal surface facing up, atrial surface facing down into the tube.</t>
  </si>
  <si>
    <t>Sponges were left to excrete for 24 hours, then the contents at the bottom of the 50-ml tube were fixed in osmium tetroxide.</t>
  </si>
  <si>
    <t>Osmium-fixed water/particle samples were dehydrated to 100% ethanol and pipetted directly onto black sticky tape on aluminum SEM stubs, then allowed to evaporate.</t>
  </si>
  <si>
    <t>A few samples were also dripped onto glass cover slips instead of sticky tape with similar results.</t>
  </si>
  <si>
    <t>Dry stubs were sputter coated with gold (Nanotek SEMprep 2 sputter coater), and viewed using a JEOL 6301F field emission scanning electron microscope (EAS SEM lab).</t>
  </si>
  <si>
    <t>Photo</t>
  </si>
  <si>
    <t>Long axis (µm)</t>
  </si>
  <si>
    <t>Short axis (µm)</t>
  </si>
  <si>
    <t>Min 0.5 µm C from bacteria</t>
  </si>
  <si>
    <t>Median</t>
  </si>
  <si>
    <t>um3</t>
  </si>
  <si>
    <t>fg C/cell</t>
  </si>
  <si>
    <t>Bacteria size (assumption)</t>
  </si>
  <si>
    <r>
      <t>Volume (um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</si>
  <si>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Max number of 0.1 um beads that could fit in that volume</t>
  </si>
  <si>
    <t>Max number of 0.5 um beads that could fit in that volume</t>
  </si>
  <si>
    <t>Min 1-um3 C from bacteria (fg C per fecal pellet)</t>
  </si>
  <si>
    <t>Volume 0.5-µm bead</t>
  </si>
  <si>
    <t>Volume 0.1-µm bead</t>
  </si>
  <si>
    <t>2013_filter_RR_03.tif</t>
  </si>
  <si>
    <t>2013_filter_RR_08.tif</t>
  </si>
  <si>
    <t>2013_filter_RR_16.tif</t>
  </si>
  <si>
    <t>2013_tape_RR_01.tif</t>
  </si>
  <si>
    <t>2013_tape_RR_08.tif</t>
  </si>
  <si>
    <t>2013_tape_RR_14.tif</t>
  </si>
  <si>
    <t>2013_tape_RR_15.tif</t>
  </si>
  <si>
    <t>2013_tape_RR_16.tif</t>
  </si>
  <si>
    <t>S1</t>
  </si>
  <si>
    <t>S2</t>
  </si>
  <si>
    <t>S3</t>
  </si>
  <si>
    <t>S5</t>
  </si>
  <si>
    <t>S6</t>
  </si>
  <si>
    <t>S7</t>
  </si>
  <si>
    <t>S9</t>
  </si>
  <si>
    <t>S8</t>
  </si>
  <si>
    <t>S11</t>
  </si>
  <si>
    <t>S12</t>
  </si>
  <si>
    <t>Assumed from Fukuda et al. 1998</t>
  </si>
  <si>
    <t>Mean C content of oceanic bacteria</t>
  </si>
  <si>
    <t>Same data, compiled more nicely for creating a table in the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</si>
</sst>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#0.00"/>
    <numFmt numFmtId="166" formatCode="0.0000000000000"/>
    <numFmt numFmtId="167" formatCode="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6"/>
      <color rgb="FF0070C0"/>
      <name val="Arial"/>
      <family val="2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MS Sans Serif"/>
    </font>
    <font>
      <b/>
      <sz val="10"/>
      <name val="MS Sans Serif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name val="Arial"/>
      <family val="2"/>
    </font>
    <font>
      <i/>
      <sz val="2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name val="MS Sans Serif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b/>
      <vertAlign val="superscript"/>
      <sz val="10"/>
      <name val="Symbol"/>
      <family val="1"/>
      <charset val="2"/>
    </font>
    <font>
      <sz val="10"/>
      <color theme="1"/>
      <name val="Symbol"/>
      <family val="1"/>
      <charset val="2"/>
    </font>
    <font>
      <vertAlign val="superscript"/>
      <sz val="10"/>
      <color theme="1"/>
      <name val="Arial"/>
      <family val="2"/>
    </font>
    <font>
      <sz val="18"/>
      <color rgb="FF0070C0"/>
      <name val="Arial"/>
      <family val="2"/>
    </font>
    <font>
      <sz val="20"/>
      <color rgb="FF0070C0"/>
      <name val="Arial"/>
      <family val="2"/>
    </font>
    <font>
      <sz val="16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9" fillId="0" borderId="0"/>
    <xf numFmtId="0" fontId="14" fillId="0" borderId="0"/>
    <xf numFmtId="0" fontId="2" fillId="0" borderId="0"/>
  </cellStyleXfs>
  <cellXfs count="149">
    <xf numFmtId="0" fontId="0" fillId="0" borderId="0" xfId="0"/>
    <xf numFmtId="165" fontId="7" fillId="0" borderId="0" xfId="1" quotePrefix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0" fontId="10" fillId="0" borderId="0" xfId="1" applyAlignment="1">
      <alignment wrapText="1"/>
    </xf>
    <xf numFmtId="0" fontId="10" fillId="0" borderId="0" xfId="1"/>
    <xf numFmtId="165" fontId="8" fillId="0" borderId="0" xfId="1" quotePrefix="1" applyNumberFormat="1" applyFont="1"/>
    <xf numFmtId="166" fontId="10" fillId="0" borderId="0" xfId="1" applyNumberFormat="1"/>
    <xf numFmtId="0" fontId="6" fillId="0" borderId="0" xfId="0" applyFont="1"/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14" fillId="0" borderId="0" xfId="3" quotePrefix="1" applyNumberFormat="1"/>
    <xf numFmtId="2" fontId="14" fillId="0" borderId="0" xfId="3" applyNumberFormat="1" applyAlignment="1">
      <alignment horizontal="center"/>
    </xf>
    <xf numFmtId="2" fontId="14" fillId="0" borderId="0" xfId="3" applyNumberFormat="1" applyBorder="1"/>
    <xf numFmtId="0" fontId="14" fillId="0" borderId="0" xfId="3" applyBorder="1"/>
    <xf numFmtId="0" fontId="14" fillId="0" borderId="0" xfId="3" applyFont="1" applyAlignment="1"/>
    <xf numFmtId="2" fontId="14" fillId="0" borderId="1" xfId="3" applyNumberFormat="1" applyBorder="1"/>
    <xf numFmtId="0" fontId="9" fillId="0" borderId="0" xfId="3" applyFont="1"/>
    <xf numFmtId="167" fontId="14" fillId="0" borderId="0" xfId="3" applyNumberFormat="1" applyBorder="1"/>
    <xf numFmtId="0" fontId="16" fillId="0" borderId="0" xfId="3" applyFont="1" applyAlignment="1"/>
    <xf numFmtId="167" fontId="14" fillId="0" borderId="1" xfId="3" applyNumberFormat="1" applyBorder="1"/>
    <xf numFmtId="2" fontId="14" fillId="2" borderId="13" xfId="3" quotePrefix="1" applyNumberFormat="1" applyFill="1" applyBorder="1"/>
    <xf numFmtId="2" fontId="14" fillId="2" borderId="14" xfId="3" quotePrefix="1" applyNumberFormat="1" applyFill="1" applyBorder="1"/>
    <xf numFmtId="2" fontId="14" fillId="0" borderId="0" xfId="3" quotePrefix="1" applyNumberFormat="1"/>
    <xf numFmtId="2" fontId="14" fillId="0" borderId="0" xfId="3" quotePrefix="1" applyNumberFormat="1" applyAlignment="1">
      <alignment horizontal="center"/>
    </xf>
    <xf numFmtId="2" fontId="10" fillId="0" borderId="0" xfId="1" applyNumberFormat="1"/>
    <xf numFmtId="0" fontId="10" fillId="2" borderId="6" xfId="1" applyFill="1" applyBorder="1"/>
    <xf numFmtId="0" fontId="10" fillId="2" borderId="6" xfId="1" applyNumberFormat="1" applyFill="1" applyBorder="1" applyAlignment="1" applyProtection="1">
      <alignment horizontal="left"/>
      <protection locked="0"/>
    </xf>
    <xf numFmtId="0" fontId="5" fillId="2" borderId="6" xfId="1" applyFont="1" applyFill="1" applyBorder="1"/>
    <xf numFmtId="0" fontId="10" fillId="2" borderId="6" xfId="1" applyFill="1" applyBorder="1" applyAlignment="1">
      <alignment wrapText="1"/>
    </xf>
    <xf numFmtId="0" fontId="4" fillId="0" borderId="0" xfId="1" applyFont="1"/>
    <xf numFmtId="0" fontId="4" fillId="2" borderId="6" xfId="1" applyFont="1" applyFill="1" applyBorder="1"/>
    <xf numFmtId="0" fontId="10" fillId="2" borderId="5" xfId="1" applyFill="1" applyBorder="1"/>
    <xf numFmtId="0" fontId="4" fillId="2" borderId="7" xfId="1" applyFont="1" applyFill="1" applyBorder="1"/>
    <xf numFmtId="0" fontId="4" fillId="2" borderId="5" xfId="1" applyFont="1" applyFill="1" applyBorder="1"/>
    <xf numFmtId="2" fontId="10" fillId="0" borderId="0" xfId="1" applyNumberFormat="1" applyBorder="1"/>
    <xf numFmtId="2" fontId="10" fillId="0" borderId="8" xfId="1" applyNumberFormat="1" applyBorder="1"/>
    <xf numFmtId="0" fontId="10" fillId="0" borderId="13" xfId="1" applyBorder="1"/>
    <xf numFmtId="0" fontId="10" fillId="0" borderId="0" xfId="1" applyBorder="1"/>
    <xf numFmtId="0" fontId="10" fillId="0" borderId="8" xfId="1" applyBorder="1"/>
    <xf numFmtId="0" fontId="4" fillId="2" borderId="9" xfId="1" applyFont="1" applyFill="1" applyBorder="1"/>
    <xf numFmtId="2" fontId="10" fillId="0" borderId="1" xfId="1" applyNumberFormat="1" applyBorder="1"/>
    <xf numFmtId="2" fontId="10" fillId="0" borderId="10" xfId="1" applyNumberFormat="1" applyBorder="1"/>
    <xf numFmtId="165" fontId="6" fillId="0" borderId="0" xfId="1" quotePrefix="1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3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/>
    <xf numFmtId="0" fontId="17" fillId="0" borderId="0" xfId="1" applyFont="1"/>
    <xf numFmtId="0" fontId="17" fillId="0" borderId="0" xfId="1" applyFont="1" applyAlignment="1">
      <alignment horizontal="center"/>
    </xf>
    <xf numFmtId="0" fontId="18" fillId="0" borderId="0" xfId="1" applyFont="1" applyAlignment="1">
      <alignment wrapText="1"/>
    </xf>
    <xf numFmtId="2" fontId="17" fillId="0" borderId="0" xfId="1" applyNumberFormat="1" applyFont="1" applyAlignment="1">
      <alignment horizontal="center"/>
    </xf>
    <xf numFmtId="0" fontId="17" fillId="0" borderId="0" xfId="1" applyNumberFormat="1" applyFont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2" fontId="14" fillId="2" borderId="11" xfId="3" quotePrefix="1" applyNumberFormat="1" applyFill="1" applyBorder="1"/>
    <xf numFmtId="0" fontId="14" fillId="2" borderId="12" xfId="3" applyFill="1" applyBorder="1"/>
    <xf numFmtId="0" fontId="14" fillId="2" borderId="8" xfId="3" applyFill="1" applyBorder="1"/>
    <xf numFmtId="0" fontId="14" fillId="2" borderId="10" xfId="3" applyFill="1" applyBorder="1"/>
    <xf numFmtId="2" fontId="14" fillId="0" borderId="16" xfId="3" applyNumberFormat="1" applyBorder="1"/>
    <xf numFmtId="167" fontId="14" fillId="0" borderId="16" xfId="3" applyNumberFormat="1" applyBorder="1"/>
    <xf numFmtId="0" fontId="3" fillId="0" borderId="0" xfId="1" applyFont="1"/>
    <xf numFmtId="0" fontId="20" fillId="0" borderId="0" xfId="1" applyFont="1" applyAlignment="1">
      <alignment wrapText="1"/>
    </xf>
    <xf numFmtId="0" fontId="2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2" fontId="20" fillId="0" borderId="0" xfId="1" applyNumberFormat="1" applyFont="1" applyAlignment="1">
      <alignment horizontal="center"/>
    </xf>
    <xf numFmtId="0" fontId="10" fillId="0" borderId="0" xfId="1" applyAlignment="1">
      <alignment horizontal="center"/>
    </xf>
    <xf numFmtId="0" fontId="20" fillId="0" borderId="0" xfId="1" applyFont="1" applyAlignment="1">
      <alignment horizontal="left"/>
    </xf>
    <xf numFmtId="0" fontId="20" fillId="0" borderId="0" xfId="1" applyFont="1" applyAlignment="1">
      <alignment horizontal="left" indent="1"/>
    </xf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" xfId="0" applyBorder="1"/>
    <xf numFmtId="0" fontId="0" fillId="0" borderId="10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6" fillId="5" borderId="0" xfId="0" quotePrefix="1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6" fillId="0" borderId="13" xfId="0" applyFont="1" applyBorder="1"/>
    <xf numFmtId="164" fontId="7" fillId="5" borderId="0" xfId="0" quotePrefix="1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wrapText="1"/>
    </xf>
    <xf numFmtId="0" fontId="15" fillId="2" borderId="2" xfId="3" quotePrefix="1" applyNumberFormat="1" applyFont="1" applyFill="1" applyBorder="1" applyAlignment="1">
      <alignment horizontal="center"/>
    </xf>
    <xf numFmtId="0" fontId="15" fillId="0" borderId="0" xfId="3" applyNumberFormat="1" applyFont="1"/>
    <xf numFmtId="0" fontId="15" fillId="0" borderId="0" xfId="3" applyNumberFormat="1" applyFont="1" applyAlignment="1">
      <alignment horizontal="center"/>
    </xf>
    <xf numFmtId="0" fontId="15" fillId="0" borderId="0" xfId="3" applyNumberFormat="1" applyFont="1" applyAlignment="1">
      <alignment wrapText="1"/>
    </xf>
    <xf numFmtId="0" fontId="14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15" fillId="2" borderId="3" xfId="3" applyFont="1" applyFill="1" applyBorder="1" applyAlignment="1">
      <alignment horizontal="center"/>
    </xf>
    <xf numFmtId="0" fontId="15" fillId="2" borderId="23" xfId="3" applyFont="1" applyFill="1" applyBorder="1" applyAlignment="1">
      <alignment horizontal="center"/>
    </xf>
    <xf numFmtId="0" fontId="15" fillId="2" borderId="22" xfId="3" applyFont="1" applyFill="1" applyBorder="1" applyAlignment="1">
      <alignment horizontal="center"/>
    </xf>
    <xf numFmtId="0" fontId="15" fillId="2" borderId="4" xfId="3" applyFont="1" applyFill="1" applyBorder="1" applyAlignment="1">
      <alignment horizontal="center"/>
    </xf>
    <xf numFmtId="167" fontId="14" fillId="0" borderId="0" xfId="3" applyNumberFormat="1" applyBorder="1" applyAlignment="1">
      <alignment horizontal="center"/>
    </xf>
    <xf numFmtId="0" fontId="14" fillId="0" borderId="0" xfId="3" applyBorder="1" applyAlignment="1">
      <alignment horizontal="center"/>
    </xf>
    <xf numFmtId="167" fontId="14" fillId="0" borderId="8" xfId="3" applyNumberFormat="1" applyBorder="1" applyAlignment="1">
      <alignment horizontal="center"/>
    </xf>
    <xf numFmtId="167" fontId="14" fillId="0" borderId="1" xfId="3" applyNumberFormat="1" applyBorder="1" applyAlignment="1">
      <alignment horizontal="center"/>
    </xf>
    <xf numFmtId="0" fontId="14" fillId="0" borderId="1" xfId="3" applyBorder="1" applyAlignment="1">
      <alignment horizontal="center"/>
    </xf>
    <xf numFmtId="167" fontId="14" fillId="0" borderId="10" xfId="3" applyNumberFormat="1" applyBorder="1" applyAlignment="1">
      <alignment horizontal="center"/>
    </xf>
    <xf numFmtId="0" fontId="14" fillId="2" borderId="5" xfId="3" quotePrefix="1" applyNumberFormat="1" applyFill="1" applyBorder="1" applyAlignment="1">
      <alignment horizontal="center"/>
    </xf>
    <xf numFmtId="0" fontId="14" fillId="2" borderId="9" xfId="3" quotePrefix="1" applyNumberFormat="1" applyFill="1" applyBorder="1" applyAlignment="1">
      <alignment horizontal="center"/>
    </xf>
    <xf numFmtId="0" fontId="14" fillId="2" borderId="0" xfId="3" applyFill="1" applyBorder="1"/>
    <xf numFmtId="0" fontId="14" fillId="2" borderId="16" xfId="3" applyFill="1" applyBorder="1"/>
    <xf numFmtId="0" fontId="14" fillId="2" borderId="1" xfId="3" applyFill="1" applyBorder="1"/>
    <xf numFmtId="0" fontId="3" fillId="2" borderId="0" xfId="1" applyFont="1" applyFill="1" applyBorder="1" applyAlignment="1">
      <alignment wrapText="1"/>
    </xf>
    <xf numFmtId="0" fontId="17" fillId="0" borderId="0" xfId="1" applyNumberFormat="1" applyFont="1" applyAlignment="1" applyProtection="1">
      <alignment horizontal="center"/>
      <protection locked="0"/>
    </xf>
    <xf numFmtId="0" fontId="32" fillId="0" borderId="0" xfId="1" applyFont="1"/>
    <xf numFmtId="0" fontId="31" fillId="0" borderId="0" xfId="0" applyFont="1"/>
    <xf numFmtId="0" fontId="31" fillId="0" borderId="0" xfId="0" applyFont="1" applyFill="1" applyAlignment="1">
      <alignment horizontal="left"/>
    </xf>
    <xf numFmtId="0" fontId="33" fillId="0" borderId="0" xfId="4" applyFont="1"/>
    <xf numFmtId="0" fontId="2" fillId="0" borderId="0" xfId="4"/>
    <xf numFmtId="0" fontId="24" fillId="0" borderId="0" xfId="4" applyFont="1" applyAlignment="1">
      <alignment wrapText="1"/>
    </xf>
    <xf numFmtId="1" fontId="2" fillId="0" borderId="0" xfId="4" applyNumberFormat="1"/>
    <xf numFmtId="0" fontId="24" fillId="0" borderId="0" xfId="4" applyFont="1"/>
    <xf numFmtId="0" fontId="2" fillId="0" borderId="0" xfId="4" applyAlignment="1">
      <alignment horizontal="right"/>
    </xf>
    <xf numFmtId="0" fontId="1" fillId="0" borderId="0" xfId="4" applyFont="1"/>
    <xf numFmtId="0" fontId="1" fillId="0" borderId="0" xfId="4" applyFont="1" applyAlignment="1">
      <alignment horizontal="right"/>
    </xf>
    <xf numFmtId="0" fontId="2" fillId="0" borderId="0" xfId="4" applyFill="1"/>
    <xf numFmtId="0" fontId="1" fillId="0" borderId="0" xfId="1" applyFont="1"/>
    <xf numFmtId="0" fontId="4" fillId="0" borderId="11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10" fillId="2" borderId="5" xfId="1" applyFill="1" applyBorder="1" applyAlignment="1">
      <alignment horizontal="center"/>
    </xf>
    <xf numFmtId="0" fontId="10" fillId="2" borderId="6" xfId="1" applyFill="1" applyBorder="1" applyAlignment="1">
      <alignment horizontal="center"/>
    </xf>
    <xf numFmtId="0" fontId="10" fillId="2" borderId="7" xfId="1" applyFill="1" applyBorder="1" applyAlignment="1">
      <alignment horizontal="center"/>
    </xf>
    <xf numFmtId="0" fontId="20" fillId="0" borderId="0" xfId="1" applyFont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15" fillId="2" borderId="19" xfId="3" quotePrefix="1" applyNumberFormat="1" applyFont="1" applyFill="1" applyBorder="1" applyAlignment="1">
      <alignment horizontal="center"/>
    </xf>
    <xf numFmtId="0" fontId="15" fillId="2" borderId="20" xfId="3" quotePrefix="1" applyNumberFormat="1" applyFont="1" applyFill="1" applyBorder="1" applyAlignment="1">
      <alignment horizontal="center"/>
    </xf>
    <xf numFmtId="0" fontId="15" fillId="2" borderId="21" xfId="3" quotePrefix="1" applyNumberFormat="1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91795593432185E-2"/>
          <c:y val="2.0681492404820753E-2"/>
          <c:w val="0.93372873826898761"/>
          <c:h val="0.85273965136798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'Natural Stable Isotopes'!$O$6</c:f>
              <c:strCache>
                <c:ptCount val="1"/>
                <c:pt idx="0">
                  <c:v>Howe2009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Isotopes'!$T$6</c:f>
                <c:numCache>
                  <c:formatCode>General</c:formatCode>
                  <c:ptCount val="1"/>
                  <c:pt idx="0">
                    <c:v>0.49769032041921135</c:v>
                  </c:pt>
                </c:numCache>
              </c:numRef>
            </c:plus>
            <c:minus>
              <c:numRef>
                <c:f>'Natural Stable Isotopes'!$T$6</c:f>
                <c:numCache>
                  <c:formatCode>General</c:formatCode>
                  <c:ptCount val="1"/>
                  <c:pt idx="0">
                    <c:v>0.49769032041921135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Isotopes'!$Q$6</c:f>
                <c:numCache>
                  <c:formatCode>General</c:formatCode>
                  <c:ptCount val="1"/>
                  <c:pt idx="0">
                    <c:v>0.19365409498248456</c:v>
                  </c:pt>
                </c:numCache>
              </c:numRef>
            </c:plus>
            <c:minus>
              <c:numRef>
                <c:f>'Natural Stable Isotopes'!$Q$6</c:f>
                <c:numCache>
                  <c:formatCode>General</c:formatCode>
                  <c:ptCount val="1"/>
                  <c:pt idx="0">
                    <c:v>0.19365409498248456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Isotopes'!$P$6</c:f>
              <c:numCache>
                <c:formatCode>0.00</c:formatCode>
                <c:ptCount val="1"/>
                <c:pt idx="0">
                  <c:v>-20.282387673331669</c:v>
                </c:pt>
              </c:numCache>
            </c:numRef>
          </c:xVal>
          <c:yVal>
            <c:numRef>
              <c:f>'Natural Stable Isotopes'!$S$6</c:f>
              <c:numCache>
                <c:formatCode>0.00</c:formatCode>
                <c:ptCount val="1"/>
                <c:pt idx="0">
                  <c:v>15.210677111105539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'Natural Stable Isotopes'!$O$7</c:f>
              <c:strCache>
                <c:ptCount val="1"/>
                <c:pt idx="0">
                  <c:v>Fraser2009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Isotopes'!$T$7</c:f>
                <c:numCache>
                  <c:formatCode>General</c:formatCode>
                  <c:ptCount val="1"/>
                  <c:pt idx="0">
                    <c:v>0.3044582382810716</c:v>
                  </c:pt>
                </c:numCache>
              </c:numRef>
            </c:plus>
            <c:minus>
              <c:numRef>
                <c:f>'Natural Stable Isotopes'!$T$7</c:f>
                <c:numCache>
                  <c:formatCode>General</c:formatCode>
                  <c:ptCount val="1"/>
                  <c:pt idx="0">
                    <c:v>0.3044582382810716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Isotopes'!$Q$7</c:f>
                <c:numCache>
                  <c:formatCode>General</c:formatCode>
                  <c:ptCount val="1"/>
                  <c:pt idx="0">
                    <c:v>0.11266136472231782</c:v>
                  </c:pt>
                </c:numCache>
              </c:numRef>
            </c:plus>
            <c:minus>
              <c:numRef>
                <c:f>'Natural Stable Isotopes'!$Q$7</c:f>
                <c:numCache>
                  <c:formatCode>General</c:formatCode>
                  <c:ptCount val="1"/>
                  <c:pt idx="0">
                    <c:v>0.11266136472231782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Isotopes'!$P$7</c:f>
              <c:numCache>
                <c:formatCode>0.00</c:formatCode>
                <c:ptCount val="1"/>
                <c:pt idx="0">
                  <c:v>-20.263316351031584</c:v>
                </c:pt>
              </c:numCache>
            </c:numRef>
          </c:xVal>
          <c:yVal>
            <c:numRef>
              <c:f>'Natural Stable Isotopes'!$S$7</c:f>
              <c:numCache>
                <c:formatCode>0.00</c:formatCode>
                <c:ptCount val="1"/>
                <c:pt idx="0">
                  <c:v>14.737322204578444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'Natural Stable Isotopes'!$O$8</c:f>
              <c:strCache>
                <c:ptCount val="1"/>
                <c:pt idx="0">
                  <c:v>Galiano2009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Isotopes'!$T$8</c:f>
                <c:numCache>
                  <c:formatCode>General</c:formatCode>
                  <c:ptCount val="1"/>
                  <c:pt idx="0">
                    <c:v>0.32916639709773549</c:v>
                  </c:pt>
                </c:numCache>
              </c:numRef>
            </c:plus>
            <c:minus>
              <c:numRef>
                <c:f>'Natural Stable Isotopes'!$T$8</c:f>
                <c:numCache>
                  <c:formatCode>General</c:formatCode>
                  <c:ptCount val="1"/>
                  <c:pt idx="0">
                    <c:v>0.32916639709773549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Isotopes'!$Q$8</c:f>
                <c:numCache>
                  <c:formatCode>General</c:formatCode>
                  <c:ptCount val="1"/>
                  <c:pt idx="0">
                    <c:v>0.13557514680469826</c:v>
                  </c:pt>
                </c:numCache>
              </c:numRef>
            </c:plus>
            <c:minus>
              <c:numRef>
                <c:f>'Natural Stable Isotopes'!$Q$8</c:f>
                <c:numCache>
                  <c:formatCode>General</c:formatCode>
                  <c:ptCount val="1"/>
                  <c:pt idx="0">
                    <c:v>0.13557514680469826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Isotopes'!$P$8</c:f>
              <c:numCache>
                <c:formatCode>0.00</c:formatCode>
                <c:ptCount val="1"/>
                <c:pt idx="0">
                  <c:v>-19.54550974487848</c:v>
                </c:pt>
              </c:numCache>
            </c:numRef>
          </c:xVal>
          <c:yVal>
            <c:numRef>
              <c:f>'Natural Stable Isotopes'!$S$8</c:f>
              <c:numCache>
                <c:formatCode>0.00</c:formatCode>
                <c:ptCount val="1"/>
                <c:pt idx="0">
                  <c:v>17.013345947706743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'Natural Stable Isotopes'!$O$9</c:f>
              <c:strCache>
                <c:ptCount val="1"/>
                <c:pt idx="0">
                  <c:v>Fraser2007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</c:marker>
          <c:dPt>
            <c:idx val="0"/>
            <c:marker>
              <c:symbol val="circle"/>
              <c:size val="5"/>
            </c:marker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Isotopes'!$T$9</c:f>
                <c:numCache>
                  <c:formatCode>General</c:formatCode>
                  <c:ptCount val="1"/>
                  <c:pt idx="0">
                    <c:v>0.31274300199590377</c:v>
                  </c:pt>
                </c:numCache>
              </c:numRef>
            </c:plus>
            <c:minus>
              <c:numRef>
                <c:f>'Natural Stable Isotopes'!$T$9</c:f>
                <c:numCache>
                  <c:formatCode>General</c:formatCode>
                  <c:ptCount val="1"/>
                  <c:pt idx="0">
                    <c:v>0.31274300199590377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Isotopes'!$Q$9</c:f>
                <c:numCache>
                  <c:formatCode>General</c:formatCode>
                  <c:ptCount val="1"/>
                  <c:pt idx="0">
                    <c:v>7.8580849741220343E-2</c:v>
                  </c:pt>
                </c:numCache>
              </c:numRef>
            </c:plus>
            <c:minus>
              <c:numRef>
                <c:f>'Natural Stable Isotopes'!$Q$9</c:f>
                <c:numCache>
                  <c:formatCode>General</c:formatCode>
                  <c:ptCount val="1"/>
                  <c:pt idx="0">
                    <c:v>7.8580849741220343E-2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Isotopes'!$P$9</c:f>
              <c:numCache>
                <c:formatCode>0.00</c:formatCode>
                <c:ptCount val="1"/>
                <c:pt idx="0">
                  <c:v>-21.185364709365231</c:v>
                </c:pt>
              </c:numCache>
            </c:numRef>
          </c:xVal>
          <c:yVal>
            <c:numRef>
              <c:f>'Natural Stable Isotopes'!$S$9</c:f>
              <c:numCache>
                <c:formatCode>0.00</c:formatCode>
                <c:ptCount val="1"/>
                <c:pt idx="0">
                  <c:v>14.739895538970561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'Natural Stable Isotopes'!$O$10</c:f>
              <c:strCache>
                <c:ptCount val="1"/>
                <c:pt idx="0">
                  <c:v>Galiano2007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Isotopes'!$T$10</c:f>
                <c:numCache>
                  <c:formatCode>General</c:formatCode>
                  <c:ptCount val="1"/>
                  <c:pt idx="0">
                    <c:v>0.30130622345820962</c:v>
                  </c:pt>
                </c:numCache>
              </c:numRef>
            </c:plus>
            <c:minus>
              <c:numRef>
                <c:f>'Natural Stable Isotopes'!$T$10</c:f>
                <c:numCache>
                  <c:formatCode>General</c:formatCode>
                  <c:ptCount val="1"/>
                  <c:pt idx="0">
                    <c:v>0.30130622345820962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Isotopes'!$Q$10</c:f>
                <c:numCache>
                  <c:formatCode>General</c:formatCode>
                  <c:ptCount val="1"/>
                  <c:pt idx="0">
                    <c:v>0.22390978507346665</c:v>
                  </c:pt>
                </c:numCache>
              </c:numRef>
            </c:plus>
            <c:minus>
              <c:numRef>
                <c:f>'Natural Stable Isotopes'!$Q$10</c:f>
                <c:numCache>
                  <c:formatCode>General</c:formatCode>
                  <c:ptCount val="1"/>
                  <c:pt idx="0">
                    <c:v>0.22390978507346665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Isotopes'!$P$10</c:f>
              <c:numCache>
                <c:formatCode>0.00</c:formatCode>
                <c:ptCount val="1"/>
                <c:pt idx="0">
                  <c:v>-19.803863994488228</c:v>
                </c:pt>
              </c:numCache>
            </c:numRef>
          </c:xVal>
          <c:yVal>
            <c:numRef>
              <c:f>'Natural Stable Isotopes'!$S$10</c:f>
              <c:numCache>
                <c:formatCode>0.00</c:formatCode>
                <c:ptCount val="1"/>
                <c:pt idx="0">
                  <c:v>14.95868938876146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'Natural Stable Isotopes'!$O$13</c:f>
              <c:strCache>
                <c:ptCount val="1"/>
                <c:pt idx="0">
                  <c:v>Bamfield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5"/>
            <c:spPr>
              <a:solidFill>
                <a:srgbClr val="FFFFCC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Isotopes'!$T$13</c:f>
                <c:numCache>
                  <c:formatCode>General</c:formatCode>
                  <c:ptCount val="1"/>
                  <c:pt idx="0">
                    <c:v>0.37733710945609578</c:v>
                  </c:pt>
                </c:numCache>
              </c:numRef>
            </c:plus>
            <c:minus>
              <c:numRef>
                <c:f>'Natural Stable Isotopes'!$T$13</c:f>
                <c:numCache>
                  <c:formatCode>General</c:formatCode>
                  <c:ptCount val="1"/>
                  <c:pt idx="0">
                    <c:v>0.37733710945609578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Isotopes'!$Q$13</c:f>
                <c:numCache>
                  <c:formatCode>General</c:formatCode>
                  <c:ptCount val="1"/>
                  <c:pt idx="0">
                    <c:v>0.10563957890109837</c:v>
                  </c:pt>
                </c:numCache>
              </c:numRef>
            </c:plus>
            <c:minus>
              <c:numRef>
                <c:f>'Natural Stable Isotopes'!$Q$13</c:f>
                <c:numCache>
                  <c:formatCode>General</c:formatCode>
                  <c:ptCount val="1"/>
                  <c:pt idx="0">
                    <c:v>0.10563957890109837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Isotopes'!$P$13</c:f>
              <c:numCache>
                <c:formatCode>0.00</c:formatCode>
                <c:ptCount val="1"/>
                <c:pt idx="0">
                  <c:v>-19.678085493102962</c:v>
                </c:pt>
              </c:numCache>
            </c:numRef>
          </c:xVal>
          <c:yVal>
            <c:numRef>
              <c:f>'Natural Stable Isotopes'!$S$13</c:f>
              <c:numCache>
                <c:formatCode>0.00</c:formatCode>
                <c:ptCount val="1"/>
                <c:pt idx="0">
                  <c:v>16.088986706616943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'Natural Stable Isotopes'!$O$14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CC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Isotopes'!$T$14</c:f>
                <c:numCache>
                  <c:formatCode>General</c:formatCode>
                  <c:ptCount val="1"/>
                  <c:pt idx="0">
                    <c:v>0.59513478158092836</c:v>
                  </c:pt>
                </c:numCache>
              </c:numRef>
            </c:plus>
            <c:minus>
              <c:numRef>
                <c:f>'Natural Stable Isotopes'!$T$14</c:f>
                <c:numCache>
                  <c:formatCode>General</c:formatCode>
                  <c:ptCount val="1"/>
                  <c:pt idx="0">
                    <c:v>0.59513478158092836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Isotopes'!$Q$14</c:f>
                <c:numCache>
                  <c:formatCode>General</c:formatCode>
                  <c:ptCount val="1"/>
                  <c:pt idx="0">
                    <c:v>0.23872769535993985</c:v>
                  </c:pt>
                </c:numCache>
              </c:numRef>
            </c:plus>
            <c:minus>
              <c:numRef>
                <c:f>'Natural Stable Isotopes'!$Q$14</c:f>
                <c:numCache>
                  <c:formatCode>General</c:formatCode>
                  <c:ptCount val="1"/>
                  <c:pt idx="0">
                    <c:v>0.23872769535993985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Isotopes'!$P$14</c:f>
              <c:numCache>
                <c:formatCode>0.00</c:formatCode>
                <c:ptCount val="1"/>
                <c:pt idx="0">
                  <c:v>-19.67145150336404</c:v>
                </c:pt>
              </c:numCache>
            </c:numRef>
          </c:xVal>
          <c:yVal>
            <c:numRef>
              <c:f>'Natural Stable Isotopes'!$S$14</c:f>
              <c:numCache>
                <c:formatCode>0.00</c:formatCode>
                <c:ptCount val="1"/>
                <c:pt idx="0">
                  <c:v>16.470486026035719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'Natural Stable Isotopes'!$O$20</c:f>
              <c:strCache>
                <c:ptCount val="1"/>
                <c:pt idx="0">
                  <c:v>Fraser2011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</c:marker>
          <c:dPt>
            <c:idx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Isotopes'!$T$20</c:f>
                <c:numCache>
                  <c:formatCode>General</c:formatCode>
                  <c:ptCount val="1"/>
                  <c:pt idx="0">
                    <c:v>0.44942844790155256</c:v>
                  </c:pt>
                </c:numCache>
              </c:numRef>
            </c:plus>
            <c:minus>
              <c:numRef>
                <c:f>'Natural Stable Isotopes'!$T$20</c:f>
                <c:numCache>
                  <c:formatCode>General</c:formatCode>
                  <c:ptCount val="1"/>
                  <c:pt idx="0">
                    <c:v>0.44942844790155256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Isotopes'!$Q$20</c:f>
                <c:numCache>
                  <c:formatCode>General</c:formatCode>
                  <c:ptCount val="1"/>
                  <c:pt idx="0">
                    <c:v>0.39839021238930067</c:v>
                  </c:pt>
                </c:numCache>
              </c:numRef>
            </c:plus>
            <c:minus>
              <c:numRef>
                <c:f>'Natural Stable Isotopes'!$Q$20</c:f>
                <c:numCache>
                  <c:formatCode>General</c:formatCode>
                  <c:ptCount val="1"/>
                  <c:pt idx="0">
                    <c:v>0.39839021238930067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Isotopes'!$P$20</c:f>
              <c:numCache>
                <c:formatCode>0.00</c:formatCode>
                <c:ptCount val="1"/>
                <c:pt idx="0">
                  <c:v>-20.453687901789614</c:v>
                </c:pt>
              </c:numCache>
            </c:numRef>
          </c:xVal>
          <c:yVal>
            <c:numRef>
              <c:f>'Natural Stable Isotopes'!$S$20</c:f>
              <c:numCache>
                <c:formatCode>0.00</c:formatCode>
                <c:ptCount val="1"/>
                <c:pt idx="0">
                  <c:v>15.635708472072913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'Natural Stable Isotopes'!$O$21</c:f>
              <c:strCache>
                <c:ptCount val="1"/>
                <c:pt idx="0">
                  <c:v>Galiano2011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Isotopes'!$T$21</c:f>
                <c:numCache>
                  <c:formatCode>General</c:formatCode>
                  <c:ptCount val="1"/>
                  <c:pt idx="0">
                    <c:v>0.52544984194142641</c:v>
                  </c:pt>
                </c:numCache>
              </c:numRef>
            </c:plus>
            <c:minus>
              <c:numRef>
                <c:f>'Natural Stable Isotopes'!$T$21</c:f>
                <c:numCache>
                  <c:formatCode>General</c:formatCode>
                  <c:ptCount val="1"/>
                  <c:pt idx="0">
                    <c:v>0.52544984194142641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Isotopes'!$Q$21</c:f>
                <c:numCache>
                  <c:formatCode>General</c:formatCode>
                  <c:ptCount val="1"/>
                  <c:pt idx="0">
                    <c:v>0.15225012076793362</c:v>
                  </c:pt>
                </c:numCache>
              </c:numRef>
            </c:plus>
            <c:minus>
              <c:numRef>
                <c:f>'Natural Stable Isotopes'!$Q$21</c:f>
                <c:numCache>
                  <c:formatCode>General</c:formatCode>
                  <c:ptCount val="1"/>
                  <c:pt idx="0">
                    <c:v>0.15225012076793362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Isotopes'!$P$21</c:f>
              <c:numCache>
                <c:formatCode>0.00</c:formatCode>
                <c:ptCount val="1"/>
                <c:pt idx="0">
                  <c:v>-19.855710335873944</c:v>
                </c:pt>
              </c:numCache>
            </c:numRef>
          </c:xVal>
          <c:yVal>
            <c:numRef>
              <c:f>'Natural Stable Isotopes'!$S$21</c:f>
              <c:numCache>
                <c:formatCode>0.00</c:formatCode>
                <c:ptCount val="1"/>
                <c:pt idx="0">
                  <c:v>16.430903494927573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'Natural Stable Isotopes'!$O$16</c:f>
              <c:strCache>
                <c:ptCount val="1"/>
                <c:pt idx="0">
                  <c:v>FraserPOM2009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Isotopes'!$T$16</c:f>
                <c:numCache>
                  <c:formatCode>General</c:formatCode>
                  <c:ptCount val="1"/>
                  <c:pt idx="0">
                    <c:v>2.0782652267543842</c:v>
                  </c:pt>
                </c:numCache>
              </c:numRef>
            </c:plus>
            <c:minus>
              <c:numRef>
                <c:f>'Natural Stable Isotopes'!$T$16</c:f>
                <c:numCache>
                  <c:formatCode>General</c:formatCode>
                  <c:ptCount val="1"/>
                  <c:pt idx="0">
                    <c:v>2.0782652267543842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Isotopes'!$Q$16</c:f>
                <c:numCache>
                  <c:formatCode>General</c:formatCode>
                  <c:ptCount val="1"/>
                  <c:pt idx="0">
                    <c:v>1.0810154991334482</c:v>
                  </c:pt>
                </c:numCache>
              </c:numRef>
            </c:plus>
            <c:minus>
              <c:numRef>
                <c:f>'Natural Stable Isotopes'!$Q$16</c:f>
                <c:numCache>
                  <c:formatCode>General</c:formatCode>
                  <c:ptCount val="1"/>
                  <c:pt idx="0">
                    <c:v>1.0810154991334482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Isotopes'!$P$16</c:f>
              <c:numCache>
                <c:formatCode>0.00</c:formatCode>
                <c:ptCount val="1"/>
                <c:pt idx="0">
                  <c:v>-23.843684757606798</c:v>
                </c:pt>
              </c:numCache>
            </c:numRef>
          </c:xVal>
          <c:yVal>
            <c:numRef>
              <c:f>'Natural Stable Isotopes'!$S$16</c:f>
              <c:numCache>
                <c:formatCode>0.00</c:formatCode>
                <c:ptCount val="1"/>
                <c:pt idx="0">
                  <c:v>9.6288933147177342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'Natural Stable Isotopes'!$O$17</c:f>
              <c:strCache>
                <c:ptCount val="1"/>
                <c:pt idx="0">
                  <c:v>GalianoPOM2009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Isotopes'!$T$17</c:f>
                <c:numCache>
                  <c:formatCode>General</c:formatCode>
                  <c:ptCount val="1"/>
                  <c:pt idx="0">
                    <c:v>0.9730577714541695</c:v>
                  </c:pt>
                </c:numCache>
              </c:numRef>
            </c:plus>
            <c:minus>
              <c:numRef>
                <c:f>'Natural Stable Isotopes'!$T$17</c:f>
                <c:numCache>
                  <c:formatCode>General</c:formatCode>
                  <c:ptCount val="1"/>
                  <c:pt idx="0">
                    <c:v>0.9730577714541695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Isotopes'!$Q$17</c:f>
                <c:numCache>
                  <c:formatCode>General</c:formatCode>
                  <c:ptCount val="1"/>
                  <c:pt idx="0">
                    <c:v>0.69231293134209615</c:v>
                  </c:pt>
                </c:numCache>
              </c:numRef>
            </c:plus>
            <c:minus>
              <c:numRef>
                <c:f>'Natural Stable Isotopes'!$Q$17</c:f>
                <c:numCache>
                  <c:formatCode>General</c:formatCode>
                  <c:ptCount val="1"/>
                  <c:pt idx="0">
                    <c:v>0.69231293134209615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Isotopes'!$P$17</c:f>
              <c:numCache>
                <c:formatCode>0.00</c:formatCode>
                <c:ptCount val="1"/>
                <c:pt idx="0">
                  <c:v>-23.090274781531392</c:v>
                </c:pt>
              </c:numCache>
            </c:numRef>
          </c:xVal>
          <c:yVal>
            <c:numRef>
              <c:f>'Natural Stable Isotopes'!$S$17</c:f>
              <c:numCache>
                <c:formatCode>0.00</c:formatCode>
                <c:ptCount val="1"/>
                <c:pt idx="0">
                  <c:v>8.4593015975195964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'Natural Stable Isotopes'!$O$18</c:f>
              <c:strCache>
                <c:ptCount val="1"/>
                <c:pt idx="0">
                  <c:v>HowePOM2009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Isotopes'!$T$18</c:f>
                <c:numCache>
                  <c:formatCode>General</c:formatCode>
                  <c:ptCount val="1"/>
                  <c:pt idx="0">
                    <c:v>0.96480626441828521</c:v>
                  </c:pt>
                </c:numCache>
              </c:numRef>
            </c:plus>
            <c:minus>
              <c:numRef>
                <c:f>'Natural Stable Isotopes'!$T$18</c:f>
                <c:numCache>
                  <c:formatCode>General</c:formatCode>
                  <c:ptCount val="1"/>
                  <c:pt idx="0">
                    <c:v>0.96480626441828521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Isotopes'!$Q$18</c:f>
                <c:numCache>
                  <c:formatCode>General</c:formatCode>
                  <c:ptCount val="1"/>
                  <c:pt idx="0">
                    <c:v>0.69736313776252046</c:v>
                  </c:pt>
                </c:numCache>
              </c:numRef>
            </c:plus>
            <c:minus>
              <c:numRef>
                <c:f>'Natural Stable Isotopes'!$Q$18</c:f>
                <c:numCache>
                  <c:formatCode>General</c:formatCode>
                  <c:ptCount val="1"/>
                  <c:pt idx="0">
                    <c:v>0.69736313776252046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Isotopes'!$P$18</c:f>
              <c:numCache>
                <c:formatCode>0.00</c:formatCode>
                <c:ptCount val="1"/>
                <c:pt idx="0">
                  <c:v>-23.511741698206933</c:v>
                </c:pt>
              </c:numCache>
            </c:numRef>
          </c:xVal>
          <c:yVal>
            <c:numRef>
              <c:f>'Natural Stable Isotopes'!$S$18</c:f>
              <c:numCache>
                <c:formatCode>0.00</c:formatCode>
                <c:ptCount val="1"/>
                <c:pt idx="0">
                  <c:v>10.234363607396961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'Natural Stable Isotopes'!$O$22</c:f>
              <c:strCache>
                <c:ptCount val="1"/>
                <c:pt idx="0">
                  <c:v>FraserSED2011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Isotopes'!$T$22</c:f>
                <c:numCache>
                  <c:formatCode>General</c:formatCode>
                  <c:ptCount val="1"/>
                  <c:pt idx="0">
                    <c:v>1.796967054354204</c:v>
                  </c:pt>
                </c:numCache>
              </c:numRef>
            </c:plus>
            <c:minus>
              <c:numRef>
                <c:f>'Natural Stable Isotopes'!$T$22</c:f>
                <c:numCache>
                  <c:formatCode>General</c:formatCode>
                  <c:ptCount val="1"/>
                  <c:pt idx="0">
                    <c:v>1.796967054354204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Isotopes'!$Q$22</c:f>
                <c:numCache>
                  <c:formatCode>General</c:formatCode>
                  <c:ptCount val="1"/>
                  <c:pt idx="0">
                    <c:v>0.57540493486117839</c:v>
                  </c:pt>
                </c:numCache>
              </c:numRef>
            </c:plus>
            <c:minus>
              <c:numRef>
                <c:f>'Natural Stable Isotopes'!$Q$22</c:f>
                <c:numCache>
                  <c:formatCode>General</c:formatCode>
                  <c:ptCount val="1"/>
                  <c:pt idx="0">
                    <c:v>0.57540493486117839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Isotopes'!$P$22</c:f>
              <c:numCache>
                <c:formatCode>0.00</c:formatCode>
                <c:ptCount val="1"/>
                <c:pt idx="0">
                  <c:v>-21.416088559762038</c:v>
                </c:pt>
              </c:numCache>
            </c:numRef>
          </c:xVal>
          <c:yVal>
            <c:numRef>
              <c:f>'Natural Stable Isotopes'!$S$22</c:f>
              <c:numCache>
                <c:formatCode>0.00</c:formatCode>
                <c:ptCount val="1"/>
                <c:pt idx="0">
                  <c:v>7.2869663992908071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'Natural Stable Isotopes'!$O$23</c:f>
              <c:strCache>
                <c:ptCount val="1"/>
                <c:pt idx="0">
                  <c:v>GalianoSED2011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Isotopes'!$T$23</c:f>
                <c:numCache>
                  <c:formatCode>General</c:formatCode>
                  <c:ptCount val="1"/>
                  <c:pt idx="0">
                    <c:v>2.289069100744503</c:v>
                  </c:pt>
                </c:numCache>
              </c:numRef>
            </c:plus>
            <c:minus>
              <c:numRef>
                <c:f>'Natural Stable Isotopes'!$T$23</c:f>
                <c:numCache>
                  <c:formatCode>General</c:formatCode>
                  <c:ptCount val="1"/>
                  <c:pt idx="0">
                    <c:v>2.289069100744503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Isotopes'!$Q$23</c:f>
                <c:numCache>
                  <c:formatCode>General</c:formatCode>
                  <c:ptCount val="1"/>
                  <c:pt idx="0">
                    <c:v>0.63045417069741028</c:v>
                  </c:pt>
                </c:numCache>
              </c:numRef>
            </c:plus>
            <c:minus>
              <c:numRef>
                <c:f>'Natural Stable Isotopes'!$Q$23</c:f>
                <c:numCache>
                  <c:formatCode>General</c:formatCode>
                  <c:ptCount val="1"/>
                  <c:pt idx="0">
                    <c:v>0.63045417069741028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Isotopes'!$P$23</c:f>
              <c:numCache>
                <c:formatCode>0.00</c:formatCode>
                <c:ptCount val="1"/>
                <c:pt idx="0">
                  <c:v>-20.656931646840135</c:v>
                </c:pt>
              </c:numCache>
            </c:numRef>
          </c:xVal>
          <c:yVal>
            <c:numRef>
              <c:f>'Natural Stable Isotopes'!$S$23</c:f>
              <c:numCache>
                <c:formatCode>0.00</c:formatCode>
                <c:ptCount val="1"/>
                <c:pt idx="0">
                  <c:v>6.8387734835792244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'Natural Stable Isotopes'!$O$25</c:f>
              <c:strCache>
                <c:ptCount val="1"/>
                <c:pt idx="0">
                  <c:v>Fraser2014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</c:marker>
          <c:dPt>
            <c:idx val="0"/>
            <c:marker>
              <c:symbol val="circle"/>
              <c:size val="5"/>
            </c:marker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Isotopes'!$T$25</c:f>
                <c:numCache>
                  <c:formatCode>General</c:formatCode>
                  <c:ptCount val="1"/>
                  <c:pt idx="0">
                    <c:v>0.18631128039835104</c:v>
                  </c:pt>
                </c:numCache>
              </c:numRef>
            </c:plus>
            <c:minus>
              <c:numRef>
                <c:f>'Natural Stable Isotopes'!$T$25</c:f>
                <c:numCache>
                  <c:formatCode>General</c:formatCode>
                  <c:ptCount val="1"/>
                  <c:pt idx="0">
                    <c:v>0.18631128039835104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Isotopes'!$Q$25</c:f>
                <c:numCache>
                  <c:formatCode>General</c:formatCode>
                  <c:ptCount val="1"/>
                  <c:pt idx="0">
                    <c:v>0.13478426903499466</c:v>
                  </c:pt>
                </c:numCache>
              </c:numRef>
            </c:plus>
            <c:minus>
              <c:numRef>
                <c:f>'Natural Stable Isotopes'!$Q$25</c:f>
                <c:numCache>
                  <c:formatCode>General</c:formatCode>
                  <c:ptCount val="1"/>
                  <c:pt idx="0">
                    <c:v>0.13478426903499466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Isotopes'!$P$25</c:f>
              <c:numCache>
                <c:formatCode>0.00</c:formatCode>
                <c:ptCount val="1"/>
                <c:pt idx="0">
                  <c:v>-20.234460232465885</c:v>
                </c:pt>
              </c:numCache>
            </c:numRef>
          </c:xVal>
          <c:yVal>
            <c:numRef>
              <c:f>'Natural Stable Isotopes'!$S$25</c:f>
              <c:numCache>
                <c:formatCode>0.00</c:formatCode>
                <c:ptCount val="1"/>
                <c:pt idx="0">
                  <c:v>15.309963387430235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'Natural Stable Isotopes'!$O$26</c:f>
              <c:strCache>
                <c:ptCount val="1"/>
                <c:pt idx="0">
                  <c:v>Galiano2014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Isotopes'!$T$26</c:f>
                <c:numCache>
                  <c:formatCode>General</c:formatCode>
                  <c:ptCount val="1"/>
                  <c:pt idx="0">
                    <c:v>0.24861149870246549</c:v>
                  </c:pt>
                </c:numCache>
              </c:numRef>
            </c:plus>
            <c:minus>
              <c:numRef>
                <c:f>'Natural Stable Isotopes'!$T$26</c:f>
                <c:numCache>
                  <c:formatCode>General</c:formatCode>
                  <c:ptCount val="1"/>
                  <c:pt idx="0">
                    <c:v>0.24861149870246549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Isotopes'!$Q$26</c:f>
                <c:numCache>
                  <c:formatCode>General</c:formatCode>
                  <c:ptCount val="1"/>
                  <c:pt idx="0">
                    <c:v>5.8486652685923894E-2</c:v>
                  </c:pt>
                </c:numCache>
              </c:numRef>
            </c:plus>
            <c:minus>
              <c:numRef>
                <c:f>'Natural Stable Isotopes'!$Q$26</c:f>
                <c:numCache>
                  <c:formatCode>General</c:formatCode>
                  <c:ptCount val="1"/>
                  <c:pt idx="0">
                    <c:v>5.8486652685923894E-2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Isotopes'!$P$26</c:f>
              <c:numCache>
                <c:formatCode>0.00</c:formatCode>
                <c:ptCount val="1"/>
                <c:pt idx="0">
                  <c:v>-19.324551321558438</c:v>
                </c:pt>
              </c:numCache>
            </c:numRef>
          </c:xVal>
          <c:yVal>
            <c:numRef>
              <c:f>'Natural Stable Isotopes'!$S$26</c:f>
              <c:numCache>
                <c:formatCode>0.00</c:formatCode>
                <c:ptCount val="1"/>
                <c:pt idx="0">
                  <c:v>16.1102304335779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'Natural Stable Isotopes'!$O$27</c:f>
              <c:strCache>
                <c:ptCount val="1"/>
                <c:pt idx="0">
                  <c:v>FraserSED2014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Isotopes'!$T$27</c:f>
                <c:numCache>
                  <c:formatCode>General</c:formatCode>
                  <c:ptCount val="1"/>
                  <c:pt idx="0">
                    <c:v>0.31898328950560229</c:v>
                  </c:pt>
                </c:numCache>
              </c:numRef>
            </c:plus>
            <c:minus>
              <c:numRef>
                <c:f>'Natural Stable Isotopes'!$T$27</c:f>
                <c:numCache>
                  <c:formatCode>General</c:formatCode>
                  <c:ptCount val="1"/>
                  <c:pt idx="0">
                    <c:v>0.31898328950560229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Isotopes'!$Q$27</c:f>
                <c:numCache>
                  <c:formatCode>General</c:formatCode>
                  <c:ptCount val="1"/>
                  <c:pt idx="0">
                    <c:v>1.1820154124236726</c:v>
                  </c:pt>
                </c:numCache>
              </c:numRef>
            </c:plus>
            <c:minus>
              <c:numRef>
                <c:f>'Natural Stable Isotopes'!$Q$27</c:f>
                <c:numCache>
                  <c:formatCode>General</c:formatCode>
                  <c:ptCount val="1"/>
                  <c:pt idx="0">
                    <c:v>1.1820154124236726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Isotopes'!$P$27</c:f>
              <c:numCache>
                <c:formatCode>0.00</c:formatCode>
                <c:ptCount val="1"/>
                <c:pt idx="0">
                  <c:v>-21.691861546612053</c:v>
                </c:pt>
              </c:numCache>
            </c:numRef>
          </c:xVal>
          <c:yVal>
            <c:numRef>
              <c:f>'Natural Stable Isotopes'!$S$27</c:f>
              <c:numCache>
                <c:formatCode>0.00</c:formatCode>
                <c:ptCount val="1"/>
                <c:pt idx="0">
                  <c:v>4.796800654487293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'Natural Stable Isotopes'!$O$28</c:f>
              <c:strCache>
                <c:ptCount val="1"/>
                <c:pt idx="0">
                  <c:v>GalianoSED2014</c:v>
                </c:pt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00B0F0"/>
                </a:solidFill>
              </a:ln>
            </c:spPr>
          </c:marker>
          <c:dPt>
            <c:idx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Isotopes'!$T$28</c:f>
                <c:numCache>
                  <c:formatCode>General</c:formatCode>
                  <c:ptCount val="1"/>
                  <c:pt idx="0">
                    <c:v>1.6037121525228835</c:v>
                  </c:pt>
                </c:numCache>
              </c:numRef>
            </c:plus>
            <c:minus>
              <c:numRef>
                <c:f>'Natural Stable Isotopes'!$T$28</c:f>
                <c:numCache>
                  <c:formatCode>General</c:formatCode>
                  <c:ptCount val="1"/>
                  <c:pt idx="0">
                    <c:v>1.6037121525228835</c:v>
                  </c:pt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Isotopes'!$Q$28</c:f>
                <c:numCache>
                  <c:formatCode>General</c:formatCode>
                  <c:ptCount val="1"/>
                  <c:pt idx="0">
                    <c:v>0.42679275588837734</c:v>
                  </c:pt>
                </c:numCache>
              </c:numRef>
            </c:plus>
            <c:minus>
              <c:numRef>
                <c:f>'Natural Stable Isotopes'!$Q$28</c:f>
                <c:numCache>
                  <c:formatCode>General</c:formatCode>
                  <c:ptCount val="1"/>
                  <c:pt idx="0">
                    <c:v>0.42679275588837734</c:v>
                  </c:pt>
                </c:numCache>
              </c:numRef>
            </c:minus>
            <c:spPr>
              <a:ln w="3175"/>
            </c:spPr>
          </c:errBars>
          <c:xVal>
            <c:numRef>
              <c:f>'Natural Stable Isotopes'!$P$28</c:f>
              <c:numCache>
                <c:formatCode>0.00</c:formatCode>
                <c:ptCount val="1"/>
                <c:pt idx="0">
                  <c:v>-21.197882408704267</c:v>
                </c:pt>
              </c:numCache>
            </c:numRef>
          </c:xVal>
          <c:yVal>
            <c:numRef>
              <c:f>'Natural Stable Isotopes'!$S$28</c:f>
              <c:numCache>
                <c:formatCode>0.00</c:formatCode>
                <c:ptCount val="1"/>
                <c:pt idx="0">
                  <c:v>6.5779977131643834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'Natural Stable Isotopes'!$O$31</c:f>
              <c:strCache>
                <c:ptCount val="1"/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Isotopes'!$T$31</c:f>
                <c:numCache>
                  <c:formatCode>General</c:formatCode>
                  <c:ptCount val="1"/>
                </c:numCache>
              </c:numRef>
            </c:plus>
            <c:minus>
              <c:numRef>
                <c:f>'Natural Stable Isotopes'!$T$31</c:f>
                <c:numCache>
                  <c:formatCode>General</c:formatCode>
                  <c:ptCount val="1"/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Isotopes'!$Q$31</c:f>
                <c:numCache>
                  <c:formatCode>General</c:formatCode>
                  <c:ptCount val="1"/>
                </c:numCache>
              </c:numRef>
            </c:plus>
            <c:minus>
              <c:numRef>
                <c:f>'Natural Stable Isotopes'!$Q$31</c:f>
                <c:numCache>
                  <c:formatCode>General</c:formatCode>
                  <c:ptCount val="1"/>
                </c:numCache>
              </c:numRef>
            </c:minus>
            <c:spPr>
              <a:ln w="3175"/>
            </c:spPr>
          </c:errBars>
          <c:xVal>
            <c:numRef>
              <c:f>'Natural Stable Isotopes'!$P$31</c:f>
              <c:numCache>
                <c:formatCode>General</c:formatCode>
                <c:ptCount val="1"/>
              </c:numCache>
            </c:numRef>
          </c:xVal>
          <c:yVal>
            <c:numRef>
              <c:f>'Natural Stable Isotopes'!$S$31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0"/>
          <c:order val="19"/>
          <c:tx>
            <c:strRef>
              <c:f>'Natural Stable Isotopes'!$O$32</c:f>
              <c:strCache>
                <c:ptCount val="1"/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'Natural Stable Isotopes'!$P$32</c:f>
              <c:numCache>
                <c:formatCode>General</c:formatCode>
                <c:ptCount val="1"/>
              </c:numCache>
            </c:numRef>
          </c:xVal>
          <c:yVal>
            <c:numRef>
              <c:f>'Natural Stable Isotopes'!$S$32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1"/>
          <c:order val="20"/>
          <c:tx>
            <c:strRef>
              <c:f>'Natural Stable Isotopes'!$O$33</c:f>
              <c:strCache>
                <c:ptCount val="1"/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'Natural Stable Isotopes'!$P$33</c:f>
              <c:numCache>
                <c:formatCode>General</c:formatCode>
                <c:ptCount val="1"/>
              </c:numCache>
            </c:numRef>
          </c:xVal>
          <c:yVal>
            <c:numRef>
              <c:f>'Natural Stable Isotopes'!$S$33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2"/>
          <c:order val="21"/>
          <c:tx>
            <c:strRef>
              <c:f>'Natural Stable Isotopes'!$O$34</c:f>
              <c:strCache>
                <c:ptCount val="1"/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circle"/>
            <c:size val="4"/>
            <c:spPr>
              <a:solidFill>
                <a:schemeClr val="bg2">
                  <a:lumMod val="75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'Natural Stable Isotopes'!$P$34</c:f>
              <c:numCache>
                <c:formatCode>General</c:formatCode>
                <c:ptCount val="1"/>
              </c:numCache>
            </c:numRef>
          </c:xVal>
          <c:yVal>
            <c:numRef>
              <c:f>'Natural Stable Isotopes'!$S$34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9"/>
          <c:order val="22"/>
          <c:tx>
            <c:strRef>
              <c:f>'Natural Stable Isotopes'!$O$35</c:f>
              <c:strCache>
                <c:ptCount val="1"/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Isotopes'!$T$35</c:f>
                <c:numCache>
                  <c:formatCode>General</c:formatCode>
                  <c:ptCount val="1"/>
                </c:numCache>
              </c:numRef>
            </c:plus>
            <c:minus>
              <c:numRef>
                <c:f>'Natural Stable Isotopes'!$T$35</c:f>
                <c:numCache>
                  <c:formatCode>General</c:formatCode>
                  <c:ptCount val="1"/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Isotopes'!$Q$35</c:f>
                <c:numCache>
                  <c:formatCode>General</c:formatCode>
                  <c:ptCount val="1"/>
                </c:numCache>
              </c:numRef>
            </c:plus>
            <c:minus>
              <c:numRef>
                <c:f>'Natural Stable Isotopes'!$Q$35</c:f>
                <c:numCache>
                  <c:formatCode>General</c:formatCode>
                  <c:ptCount val="1"/>
                </c:numCache>
              </c:numRef>
            </c:minus>
            <c:spPr>
              <a:ln w="3175"/>
            </c:spPr>
          </c:errBars>
          <c:xVal>
            <c:numRef>
              <c:f>'Natural Stable Isotopes'!$P$35</c:f>
              <c:numCache>
                <c:formatCode>General</c:formatCode>
                <c:ptCount val="1"/>
              </c:numCache>
            </c:numRef>
          </c:xVal>
          <c:yVal>
            <c:numRef>
              <c:f>'Natural Stable Isotopes'!$S$35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3"/>
          <c:order val="23"/>
          <c:tx>
            <c:strRef>
              <c:f>'Natural Stable Isotopes'!$O$36</c:f>
              <c:strCache>
                <c:ptCount val="1"/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Isotopes'!$T$36</c:f>
                <c:numCache>
                  <c:formatCode>General</c:formatCode>
                  <c:ptCount val="1"/>
                </c:numCache>
              </c:numRef>
            </c:plus>
            <c:minus>
              <c:numRef>
                <c:f>'Natural Stable Isotopes'!$T$36</c:f>
                <c:numCache>
                  <c:formatCode>General</c:formatCode>
                  <c:ptCount val="1"/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Isotopes'!$Q$36</c:f>
                <c:numCache>
                  <c:formatCode>General</c:formatCode>
                  <c:ptCount val="1"/>
                </c:numCache>
              </c:numRef>
            </c:plus>
            <c:minus>
              <c:numRef>
                <c:f>'Natural Stable Isotopes'!$Q$36</c:f>
                <c:numCache>
                  <c:formatCode>General</c:formatCode>
                  <c:ptCount val="1"/>
                </c:numCache>
              </c:numRef>
            </c:minus>
            <c:spPr>
              <a:ln w="3175"/>
            </c:spPr>
          </c:errBars>
          <c:xVal>
            <c:numRef>
              <c:f>'Natural Stable Isotopes'!$P$36</c:f>
              <c:numCache>
                <c:formatCode>General</c:formatCode>
                <c:ptCount val="1"/>
              </c:numCache>
            </c:numRef>
          </c:xVal>
          <c:yVal>
            <c:numRef>
              <c:f>'Natural Stable Isotopes'!$S$36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4"/>
          <c:order val="24"/>
          <c:tx>
            <c:strRef>
              <c:f>'Natural Stable Isotopes'!$O$37</c:f>
              <c:strCache>
                <c:ptCount val="1"/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1"/>
            <c:plus>
              <c:numRef>
                <c:f>'Natural Stable Isotopes'!$T$37</c:f>
                <c:numCache>
                  <c:formatCode>General</c:formatCode>
                  <c:ptCount val="1"/>
                </c:numCache>
              </c:numRef>
            </c:plus>
            <c:minus>
              <c:numRef>
                <c:f>'Natural Stable Isotopes'!$T$37</c:f>
                <c:numCache>
                  <c:formatCode>General</c:formatCode>
                  <c:ptCount val="1"/>
                </c:numCache>
              </c:numRef>
            </c:minus>
            <c:spPr>
              <a:ln w="3175"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'Natural Stable Isotopes'!$Q$37</c:f>
                <c:numCache>
                  <c:formatCode>General</c:formatCode>
                  <c:ptCount val="1"/>
                </c:numCache>
              </c:numRef>
            </c:plus>
            <c:minus>
              <c:numRef>
                <c:f>'Natural Stable Isotopes'!$Q$37</c:f>
                <c:numCache>
                  <c:formatCode>General</c:formatCode>
                  <c:ptCount val="1"/>
                </c:numCache>
              </c:numRef>
            </c:minus>
            <c:spPr>
              <a:ln w="3175"/>
            </c:spPr>
          </c:errBars>
          <c:xVal>
            <c:numRef>
              <c:f>'Natural Stable Isotopes'!$P$37</c:f>
              <c:numCache>
                <c:formatCode>General</c:formatCode>
                <c:ptCount val="1"/>
              </c:numCache>
            </c:numRef>
          </c:xVal>
          <c:yVal>
            <c:numRef>
              <c:f>'Natural Stable Isotopes'!$S$37</c:f>
              <c:numCache>
                <c:formatCode>General</c:formatCode>
                <c:ptCount val="1"/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39798112"/>
        <c:axId val="439798896"/>
      </c:scatterChart>
      <c:valAx>
        <c:axId val="439798112"/>
        <c:scaling>
          <c:orientation val="minMax"/>
          <c:max val="-19"/>
          <c:min val="-2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δ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13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C (</a:t>
                </a:r>
                <a:r>
                  <a:rPr lang="en-US" sz="1100" b="1" i="0" u="none" strike="noStrike" baseline="0">
                    <a:effectLst/>
                  </a:rPr>
                  <a:t>‰)</a:t>
                </a:r>
                <a:endParaRPr lang="en-US" sz="1000" b="1" i="0" u="none" strike="noStrike" baseline="0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9798896"/>
        <c:crosses val="autoZero"/>
        <c:crossBetween val="midCat"/>
        <c:majorUnit val="2"/>
      </c:valAx>
      <c:valAx>
        <c:axId val="439798896"/>
        <c:scaling>
          <c:orientation val="minMax"/>
          <c:max val="18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δ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15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N (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‰)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9798112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30000"/>
              <a:t>13</a:t>
            </a:r>
            <a:r>
              <a:rPr lang="en-US"/>
              <a:t>C labeling experiment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'13C labeling'!$K$13:$K$21</c:f>
                <c:numCache>
                  <c:formatCode>General</c:formatCode>
                  <c:ptCount val="9"/>
                  <c:pt idx="0">
                    <c:v>5.4438447255793533E-2</c:v>
                  </c:pt>
                  <c:pt idx="1">
                    <c:v>5.9611670832591868</c:v>
                  </c:pt>
                  <c:pt idx="2">
                    <c:v>1.8118169857530335</c:v>
                  </c:pt>
                  <c:pt idx="3">
                    <c:v>8.1896186796892998</c:v>
                  </c:pt>
                  <c:pt idx="4">
                    <c:v>16.878370282738082</c:v>
                  </c:pt>
                  <c:pt idx="5">
                    <c:v>3.623436072806637</c:v>
                  </c:pt>
                  <c:pt idx="6">
                    <c:v>6.3082373255366067</c:v>
                  </c:pt>
                  <c:pt idx="7">
                    <c:v>3.5630210766840738</c:v>
                  </c:pt>
                  <c:pt idx="8">
                    <c:v>4.1261026830267049</c:v>
                  </c:pt>
                </c:numCache>
              </c:numRef>
            </c:plus>
            <c:minus>
              <c:numRef>
                <c:f>'13C labeling'!$K$13:$K$21</c:f>
                <c:numCache>
                  <c:formatCode>General</c:formatCode>
                  <c:ptCount val="9"/>
                  <c:pt idx="0">
                    <c:v>5.4438447255793533E-2</c:v>
                  </c:pt>
                  <c:pt idx="1">
                    <c:v>5.9611670832591868</c:v>
                  </c:pt>
                  <c:pt idx="2">
                    <c:v>1.8118169857530335</c:v>
                  </c:pt>
                  <c:pt idx="3">
                    <c:v>8.1896186796892998</c:v>
                  </c:pt>
                  <c:pt idx="4">
                    <c:v>16.878370282738082</c:v>
                  </c:pt>
                  <c:pt idx="5">
                    <c:v>3.623436072806637</c:v>
                  </c:pt>
                  <c:pt idx="6">
                    <c:v>6.3082373255366067</c:v>
                  </c:pt>
                  <c:pt idx="7">
                    <c:v>3.5630210766840738</c:v>
                  </c:pt>
                  <c:pt idx="8">
                    <c:v>4.1261026830267049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'13C labeling'!$G$13:$G$21</c:f>
              <c:numCache>
                <c:formatCode>General</c:formatCode>
                <c:ptCount val="9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10</c:v>
                </c:pt>
                <c:pt idx="8">
                  <c:v>14</c:v>
                </c:pt>
              </c:numCache>
            </c:numRef>
          </c:xVal>
          <c:yVal>
            <c:numRef>
              <c:f>'13C labeling'!$H$13:$H$21</c:f>
              <c:numCache>
                <c:formatCode>0.0</c:formatCode>
                <c:ptCount val="9"/>
                <c:pt idx="0">
                  <c:v>-19.298848794166098</c:v>
                </c:pt>
                <c:pt idx="1">
                  <c:v>29.440636973231907</c:v>
                </c:pt>
                <c:pt idx="2">
                  <c:v>29.179338900637116</c:v>
                </c:pt>
                <c:pt idx="3">
                  <c:v>18.871376444388307</c:v>
                </c:pt>
                <c:pt idx="4">
                  <c:v>44.302416782689299</c:v>
                </c:pt>
                <c:pt idx="5">
                  <c:v>9.2214249835291415</c:v>
                </c:pt>
                <c:pt idx="6">
                  <c:v>18.968993460187875</c:v>
                </c:pt>
                <c:pt idx="7">
                  <c:v>35.064790393616498</c:v>
                </c:pt>
                <c:pt idx="8">
                  <c:v>37.549094144192253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794584"/>
        <c:axId val="439797328"/>
      </c:scatterChart>
      <c:valAx>
        <c:axId val="439794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Post-Label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797328"/>
        <c:crosses val="autoZero"/>
        <c:crossBetween val="midCat"/>
      </c:valAx>
      <c:valAx>
        <c:axId val="43979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latin typeface="Symbol" panose="05050102010706020507" pitchFamily="18" charset="2"/>
                  </a:rPr>
                  <a:t>d</a:t>
                </a:r>
                <a:r>
                  <a:rPr lang="en-US" baseline="30000"/>
                  <a:t>13</a:t>
                </a:r>
                <a:r>
                  <a:rPr lang="en-US"/>
                  <a:t>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794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221495</xdr:colOff>
      <xdr:row>28</xdr:row>
      <xdr:rowOff>165026</xdr:rowOff>
    </xdr:from>
    <xdr:to>
      <xdr:col>27</xdr:col>
      <xdr:colOff>566964</xdr:colOff>
      <xdr:row>53</xdr:row>
      <xdr:rowOff>80209</xdr:rowOff>
    </xdr:to>
    <xdr:graphicFrame macro="">
      <xdr:nvGraphicFramePr>
        <xdr:cNvPr id="2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455386</xdr:colOff>
      <xdr:row>51</xdr:row>
      <xdr:rowOff>156510</xdr:rowOff>
    </xdr:from>
    <xdr:ext cx="933675" cy="264560"/>
    <xdr:sp macro="" textlink="">
      <xdr:nvSpPr>
        <xdr:cNvPr id="3" name="TextBox 2"/>
        <xdr:cNvSpPr txBox="1"/>
      </xdr:nvSpPr>
      <xdr:spPr>
        <a:xfrm>
          <a:off x="5824538" y="10072716"/>
          <a:ext cx="933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terrestrial</a:t>
          </a:r>
        </a:p>
      </xdr:txBody>
    </xdr:sp>
    <xdr:clientData/>
  </xdr:oneCellAnchor>
  <xdr:oneCellAnchor>
    <xdr:from>
      <xdr:col>26</xdr:col>
      <xdr:colOff>595313</xdr:colOff>
      <xdr:row>52</xdr:row>
      <xdr:rowOff>10333</xdr:rowOff>
    </xdr:from>
    <xdr:ext cx="695426" cy="264560"/>
    <xdr:sp macro="" textlink="">
      <xdr:nvSpPr>
        <xdr:cNvPr id="4" name="TextBox 3"/>
        <xdr:cNvSpPr txBox="1"/>
      </xdr:nvSpPr>
      <xdr:spPr>
        <a:xfrm>
          <a:off x="14729733" y="10107968"/>
          <a:ext cx="6954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oceanic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266821</xdr:colOff>
      <xdr:row>9</xdr:row>
      <xdr:rowOff>8193</xdr:rowOff>
    </xdr:from>
    <xdr:to>
      <xdr:col>22</xdr:col>
      <xdr:colOff>554688</xdr:colOff>
      <xdr:row>25</xdr:row>
      <xdr:rowOff>10638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5"/>
  <sheetViews>
    <sheetView zoomScale="84" zoomScaleNormal="85" workbookViewId="0"/>
  </sheetViews>
  <sheetFormatPr defaultColWidth="9.19921875" defaultRowHeight="14.25" x14ac:dyDescent="0.45"/>
  <cols>
    <col min="1" max="1" width="27.796875" style="52" customWidth="1"/>
    <col min="2" max="2" width="7.46484375" style="52" bestFit="1" customWidth="1"/>
    <col min="3" max="3" width="6.73046875" style="52" customWidth="1"/>
    <col min="4" max="4" width="10.265625" style="52" customWidth="1"/>
    <col min="5" max="5" width="12.73046875" style="53" bestFit="1" customWidth="1"/>
    <col min="6" max="6" width="13.19921875" style="53" hidden="1" customWidth="1"/>
    <col min="7" max="7" width="10.265625" style="53" bestFit="1" customWidth="1"/>
    <col min="8" max="8" width="0" style="4" hidden="1" customWidth="1"/>
    <col min="9" max="9" width="13.19921875" style="4" hidden="1" customWidth="1"/>
    <col min="10" max="11" width="0" style="4" hidden="1" customWidth="1"/>
    <col min="12" max="12" width="16.53125" style="4" hidden="1" customWidth="1"/>
    <col min="13" max="13" width="20.73046875" style="4" hidden="1" customWidth="1"/>
    <col min="14" max="14" width="20.73046875" style="4" customWidth="1"/>
    <col min="15" max="15" width="17.265625" style="4" bestFit="1" customWidth="1"/>
    <col min="16" max="16" width="8.73046875" style="4" customWidth="1"/>
    <col min="17" max="17" width="7.59765625" style="4" customWidth="1"/>
    <col min="18" max="18" width="4.53125" style="4" customWidth="1"/>
    <col min="19" max="20" width="7.46484375" style="4" bestFit="1" customWidth="1"/>
    <col min="21" max="22" width="6" style="4" customWidth="1"/>
    <col min="23" max="28" width="9.19921875" style="4"/>
    <col min="29" max="29" width="13" style="4" customWidth="1"/>
    <col min="30" max="30" width="5.46484375" style="4" bestFit="1" customWidth="1"/>
    <col min="31" max="31" width="6.796875" style="4" bestFit="1" customWidth="1"/>
    <col min="32" max="32" width="5" style="4" bestFit="1" customWidth="1"/>
    <col min="33" max="33" width="6.06640625" style="4" bestFit="1" customWidth="1"/>
    <col min="34" max="34" width="5" style="4" bestFit="1" customWidth="1"/>
    <col min="35" max="16384" width="9.19921875" style="4"/>
  </cols>
  <sheetData>
    <row r="1" spans="1:37" ht="24.75" x14ac:dyDescent="0.65">
      <c r="A1" s="112" t="s">
        <v>244</v>
      </c>
    </row>
    <row r="2" spans="1:37" x14ac:dyDescent="0.45">
      <c r="A2" s="52" t="s">
        <v>245</v>
      </c>
    </row>
    <row r="3" spans="1:37" ht="15" x14ac:dyDescent="0.45">
      <c r="A3" s="52" t="s">
        <v>246</v>
      </c>
    </row>
    <row r="4" spans="1:37" x14ac:dyDescent="0.45">
      <c r="AC4" s="124" t="s">
        <v>290</v>
      </c>
    </row>
    <row r="5" spans="1:37" s="3" customFormat="1" ht="32.25" customHeight="1" x14ac:dyDescent="0.45">
      <c r="A5" s="54" t="s">
        <v>0</v>
      </c>
      <c r="B5" s="54" t="s">
        <v>6</v>
      </c>
      <c r="C5" s="54" t="s">
        <v>7</v>
      </c>
      <c r="D5" s="54" t="s">
        <v>8</v>
      </c>
      <c r="E5" s="1" t="s">
        <v>242</v>
      </c>
      <c r="F5" s="1" t="s">
        <v>9</v>
      </c>
      <c r="G5" s="1" t="s">
        <v>243</v>
      </c>
      <c r="H5" s="2" t="s">
        <v>10</v>
      </c>
      <c r="I5" s="1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/>
      <c r="O5" s="33"/>
      <c r="P5" s="33" t="s">
        <v>4</v>
      </c>
      <c r="Q5" s="33" t="s">
        <v>3</v>
      </c>
      <c r="R5" s="33"/>
      <c r="S5" s="33" t="s">
        <v>5</v>
      </c>
      <c r="T5" s="33" t="s">
        <v>3</v>
      </c>
      <c r="U5" s="88" t="s">
        <v>131</v>
      </c>
      <c r="V5" s="110"/>
      <c r="AC5" s="65"/>
      <c r="AD5" s="65"/>
      <c r="AE5" s="137" t="s">
        <v>212</v>
      </c>
      <c r="AF5" s="137"/>
      <c r="AG5" s="137" t="s">
        <v>213</v>
      </c>
      <c r="AH5" s="137"/>
    </row>
    <row r="6" spans="1:37" ht="15.4" x14ac:dyDescent="0.45">
      <c r="A6" s="52" t="s">
        <v>93</v>
      </c>
      <c r="B6" s="53" t="s">
        <v>17</v>
      </c>
      <c r="C6" s="53">
        <v>2007</v>
      </c>
      <c r="D6" s="53" t="s">
        <v>19</v>
      </c>
      <c r="E6" s="55">
        <v>-21.115477127608429</v>
      </c>
      <c r="F6" s="55">
        <v>322.57292759541315</v>
      </c>
      <c r="G6" s="55">
        <v>14.395548096821569</v>
      </c>
      <c r="H6" s="5">
        <f t="shared" ref="H6:H37" si="0">G6^2</f>
        <v>207.23180500790309</v>
      </c>
      <c r="I6" s="29">
        <v>68.599385141377937</v>
      </c>
      <c r="J6" s="4">
        <v>4.7022714114800843</v>
      </c>
      <c r="K6" s="4">
        <f t="shared" ref="K6:K37" si="1">(-20.54 + 7.24*J6)</f>
        <v>13.504445019115813</v>
      </c>
      <c r="L6" s="4">
        <f t="shared" ref="L6:L37" si="2">(-3.32+0.99*J6)</f>
        <v>1.3352486973652833</v>
      </c>
      <c r="M6" s="6">
        <f t="shared" ref="M6:M37" si="3">L6+E6</f>
        <v>-19.780228430243145</v>
      </c>
      <c r="N6" s="6"/>
      <c r="O6" s="30" t="s">
        <v>20</v>
      </c>
      <c r="P6" s="29">
        <f>AVERAGE(E70:E79)</f>
        <v>-20.282387673331669</v>
      </c>
      <c r="Q6" s="29">
        <f>STDEV(E70:E79)</f>
        <v>0.19365409498248456</v>
      </c>
      <c r="S6" s="29">
        <f>AVERAGE(G70:G79)</f>
        <v>15.210677111105539</v>
      </c>
      <c r="T6" s="29">
        <f>STDEV(G70:G79)</f>
        <v>0.49769032041921135</v>
      </c>
      <c r="U6" s="4">
        <f>COUNT(G70:G79)</f>
        <v>10</v>
      </c>
      <c r="AC6" s="66" t="s">
        <v>208</v>
      </c>
      <c r="AD6" s="66" t="s">
        <v>207</v>
      </c>
      <c r="AE6" s="66" t="s">
        <v>211</v>
      </c>
      <c r="AF6" s="66" t="s">
        <v>3</v>
      </c>
      <c r="AG6" s="66" t="s">
        <v>211</v>
      </c>
      <c r="AH6" s="66" t="s">
        <v>3</v>
      </c>
      <c r="AI6" s="67" t="s">
        <v>131</v>
      </c>
      <c r="AJ6" s="64"/>
      <c r="AK6" s="64"/>
    </row>
    <row r="7" spans="1:37" ht="15.4" x14ac:dyDescent="0.45">
      <c r="A7" s="52" t="s">
        <v>94</v>
      </c>
      <c r="B7" s="53" t="s">
        <v>17</v>
      </c>
      <c r="C7" s="53">
        <v>2007</v>
      </c>
      <c r="D7" s="53" t="s">
        <v>19</v>
      </c>
      <c r="E7" s="55">
        <v>-21.140431024437408</v>
      </c>
      <c r="F7" s="55">
        <v>299.49046332802789</v>
      </c>
      <c r="G7" s="55">
        <v>15.039114113839117</v>
      </c>
      <c r="H7" s="5">
        <f t="shared" si="0"/>
        <v>226.17495332907495</v>
      </c>
      <c r="I7" s="29">
        <v>64.102985764127808</v>
      </c>
      <c r="J7" s="4">
        <v>4.6720204957383356</v>
      </c>
      <c r="K7" s="4">
        <f t="shared" si="1"/>
        <v>13.285428389145551</v>
      </c>
      <c r="L7" s="4">
        <f t="shared" si="2"/>
        <v>1.3053002907809526</v>
      </c>
      <c r="M7" s="6">
        <f t="shared" si="3"/>
        <v>-19.835130733656456</v>
      </c>
      <c r="N7" s="6"/>
      <c r="O7" s="30" t="s">
        <v>18</v>
      </c>
      <c r="P7" s="29">
        <f>AVERAGE(E31:E40)</f>
        <v>-20.263316351031584</v>
      </c>
      <c r="Q7" s="29">
        <f>STDEV(E31:E40)</f>
        <v>0.11266136472231782</v>
      </c>
      <c r="S7" s="29">
        <f>AVERAGE(G31:G40)</f>
        <v>14.737322204578444</v>
      </c>
      <c r="T7" s="29">
        <f>STDEV(G31:G40)</f>
        <v>0.3044582382810716</v>
      </c>
      <c r="U7" s="4">
        <f>COUNT(G31:G40)</f>
        <v>10</v>
      </c>
      <c r="AC7" s="70" t="s">
        <v>214</v>
      </c>
      <c r="AD7" s="66"/>
      <c r="AE7" s="66"/>
      <c r="AF7" s="66"/>
      <c r="AG7" s="66"/>
      <c r="AH7" s="66"/>
      <c r="AI7" s="67"/>
    </row>
    <row r="8" spans="1:37" ht="15.4" x14ac:dyDescent="0.45">
      <c r="A8" s="52" t="s">
        <v>90</v>
      </c>
      <c r="B8" s="53" t="s">
        <v>17</v>
      </c>
      <c r="C8" s="53">
        <v>2007</v>
      </c>
      <c r="D8" s="53" t="s">
        <v>19</v>
      </c>
      <c r="E8" s="55">
        <v>-21.149889607812089</v>
      </c>
      <c r="F8" s="55">
        <v>259.00491858662252</v>
      </c>
      <c r="G8" s="55">
        <v>14.408719210651277</v>
      </c>
      <c r="H8" s="5">
        <f t="shared" si="0"/>
        <v>207.61118929139116</v>
      </c>
      <c r="I8" s="29">
        <v>55.577579683369052</v>
      </c>
      <c r="J8" s="4">
        <v>4.6602410551556774</v>
      </c>
      <c r="K8" s="4">
        <f t="shared" si="1"/>
        <v>13.200145239327107</v>
      </c>
      <c r="L8" s="4">
        <f t="shared" si="2"/>
        <v>1.2936386446041204</v>
      </c>
      <c r="M8" s="6">
        <f t="shared" si="3"/>
        <v>-19.85625096320797</v>
      </c>
      <c r="N8" s="6"/>
      <c r="O8" s="30" t="s">
        <v>23</v>
      </c>
      <c r="P8" s="29">
        <f>AVERAGE(E50:E59)</f>
        <v>-19.54550974487848</v>
      </c>
      <c r="Q8" s="29">
        <f>STDEV(E50:E59)</f>
        <v>0.13557514680469826</v>
      </c>
      <c r="S8" s="29">
        <f>AVERAGE(G50:G59)</f>
        <v>17.013345947706743</v>
      </c>
      <c r="T8" s="29">
        <f>STDEV(G50:G59)</f>
        <v>0.32916639709773549</v>
      </c>
      <c r="U8" s="4">
        <f>COUNT(G50:G59)</f>
        <v>10</v>
      </c>
      <c r="AC8" s="71" t="s">
        <v>17</v>
      </c>
      <c r="AD8" s="66">
        <v>2007</v>
      </c>
      <c r="AE8" s="68">
        <f>P9</f>
        <v>-21.185364709365231</v>
      </c>
      <c r="AF8" s="68">
        <f>Q9</f>
        <v>7.8580849741220343E-2</v>
      </c>
      <c r="AG8" s="68">
        <f>S9</f>
        <v>14.739895538970561</v>
      </c>
      <c r="AH8" s="68">
        <f>T9</f>
        <v>0.31274300199590377</v>
      </c>
      <c r="AI8" s="69">
        <f>U9</f>
        <v>5</v>
      </c>
    </row>
    <row r="9" spans="1:37" ht="15.4" x14ac:dyDescent="0.45">
      <c r="A9" s="52" t="s">
        <v>92</v>
      </c>
      <c r="B9" s="53" t="s">
        <v>17</v>
      </c>
      <c r="C9" s="53">
        <v>2007</v>
      </c>
      <c r="D9" s="53" t="s">
        <v>19</v>
      </c>
      <c r="E9" s="55">
        <v>-21.311715958217903</v>
      </c>
      <c r="F9" s="55">
        <v>323.77703414204257</v>
      </c>
      <c r="G9" s="55">
        <v>14.891680127669009</v>
      </c>
      <c r="H9" s="5">
        <f t="shared" si="0"/>
        <v>221.76213702481206</v>
      </c>
      <c r="I9" s="29">
        <v>65.438050858335799</v>
      </c>
      <c r="J9" s="4">
        <v>4.9478404367968478</v>
      </c>
      <c r="K9" s="4">
        <f t="shared" si="1"/>
        <v>15.282364762409181</v>
      </c>
      <c r="L9" s="4">
        <f t="shared" si="2"/>
        <v>1.5783620324288798</v>
      </c>
      <c r="M9" s="6">
        <f t="shared" si="3"/>
        <v>-19.733353925789022</v>
      </c>
      <c r="N9" s="6"/>
      <c r="O9" s="30" t="s">
        <v>25</v>
      </c>
      <c r="P9" s="29">
        <f>AVERAGE(E6:E10)</f>
        <v>-21.185364709365231</v>
      </c>
      <c r="Q9" s="29">
        <f>STDEV(E6:E10)</f>
        <v>7.8580849741220343E-2</v>
      </c>
      <c r="S9" s="29">
        <f>AVERAGE(G6:G10)</f>
        <v>14.739895538970561</v>
      </c>
      <c r="T9" s="29">
        <f>STDEV(G6:G10)</f>
        <v>0.31274300199590377</v>
      </c>
      <c r="U9" s="4">
        <f>COUNT(G6:G10)</f>
        <v>5</v>
      </c>
      <c r="AC9" s="71"/>
      <c r="AD9" s="66">
        <v>2009</v>
      </c>
      <c r="AE9" s="68">
        <f>P7</f>
        <v>-20.263316351031584</v>
      </c>
      <c r="AF9" s="68">
        <f>Q7</f>
        <v>0.11266136472231782</v>
      </c>
      <c r="AG9" s="68">
        <f>S7</f>
        <v>14.737322204578444</v>
      </c>
      <c r="AH9" s="68">
        <f>T7</f>
        <v>0.3044582382810716</v>
      </c>
      <c r="AI9" s="69">
        <f>U7</f>
        <v>10</v>
      </c>
    </row>
    <row r="10" spans="1:37" ht="15.4" x14ac:dyDescent="0.45">
      <c r="A10" s="52" t="s">
        <v>91</v>
      </c>
      <c r="B10" s="53" t="s">
        <v>17</v>
      </c>
      <c r="C10" s="53">
        <v>2007</v>
      </c>
      <c r="D10" s="53" t="s">
        <v>19</v>
      </c>
      <c r="E10" s="55">
        <v>-21.209309828750335</v>
      </c>
      <c r="F10" s="55">
        <v>292.76670715688181</v>
      </c>
      <c r="G10" s="55">
        <v>14.964416145871837</v>
      </c>
      <c r="H10" s="5">
        <f t="shared" si="0"/>
        <v>223.93375058682972</v>
      </c>
      <c r="I10" s="29">
        <v>57.978597575107464</v>
      </c>
      <c r="J10" s="4">
        <v>5.0495651740734457</v>
      </c>
      <c r="K10" s="4">
        <f t="shared" si="1"/>
        <v>16.018851860291747</v>
      </c>
      <c r="L10" s="4">
        <f t="shared" si="2"/>
        <v>1.679069522332711</v>
      </c>
      <c r="M10" s="6">
        <f t="shared" si="3"/>
        <v>-19.530240306417625</v>
      </c>
      <c r="N10" s="6"/>
      <c r="O10" s="30" t="s">
        <v>27</v>
      </c>
      <c r="P10" s="29">
        <f>AVERAGE(E11:E15)</f>
        <v>-19.803863994488228</v>
      </c>
      <c r="Q10" s="29">
        <f>STDEV(E11:E15)</f>
        <v>0.22390978507346665</v>
      </c>
      <c r="S10" s="29">
        <f>AVERAGE(G11:G15)</f>
        <v>14.95868938876146</v>
      </c>
      <c r="T10" s="29">
        <f>STDEV(G11:G15)</f>
        <v>0.30130622345820962</v>
      </c>
      <c r="U10" s="4">
        <f>COUNT(G11:G15)</f>
        <v>5</v>
      </c>
      <c r="AC10" s="71"/>
      <c r="AD10" s="66">
        <v>2011</v>
      </c>
      <c r="AE10" s="68">
        <f>P20</f>
        <v>-20.453687901789614</v>
      </c>
      <c r="AF10" s="68">
        <f>Q20</f>
        <v>0.39839021238930067</v>
      </c>
      <c r="AG10" s="68">
        <f>S20</f>
        <v>15.635708472072913</v>
      </c>
      <c r="AH10" s="68">
        <f>T20</f>
        <v>0.44942844790155256</v>
      </c>
      <c r="AI10" s="69">
        <f>U20</f>
        <v>9</v>
      </c>
    </row>
    <row r="11" spans="1:37" ht="15.4" x14ac:dyDescent="0.45">
      <c r="A11" s="52" t="s">
        <v>87</v>
      </c>
      <c r="B11" s="53" t="s">
        <v>46</v>
      </c>
      <c r="C11" s="53">
        <v>2007</v>
      </c>
      <c r="D11" s="53" t="s">
        <v>19</v>
      </c>
      <c r="E11" s="55">
        <v>-20.041696252784821</v>
      </c>
      <c r="F11" s="55">
        <v>253.11912784796039</v>
      </c>
      <c r="G11" s="55">
        <v>14.609221920534971</v>
      </c>
      <c r="H11" s="5">
        <f t="shared" si="0"/>
        <v>213.42936512343951</v>
      </c>
      <c r="I11" s="29">
        <v>52.49382857517471</v>
      </c>
      <c r="J11" s="4">
        <v>4.8218835378996348</v>
      </c>
      <c r="K11" s="4">
        <f t="shared" si="1"/>
        <v>14.370436814393358</v>
      </c>
      <c r="L11" s="4">
        <f t="shared" si="2"/>
        <v>1.4536647025206384</v>
      </c>
      <c r="M11" s="6">
        <f t="shared" si="3"/>
        <v>-18.588031550264184</v>
      </c>
      <c r="N11" s="6"/>
      <c r="O11" s="31" t="s">
        <v>29</v>
      </c>
      <c r="P11" s="29">
        <f>AVERAGE(E16:E21)</f>
        <v>-19.675874163189988</v>
      </c>
      <c r="Q11" s="29">
        <f>STDEV(E16:E21)</f>
        <v>0.13455761158914839</v>
      </c>
      <c r="S11" s="29">
        <f>AVERAGE(G16:G21)</f>
        <v>16.216153146423199</v>
      </c>
      <c r="T11" s="29">
        <f>STDEV(G16:G21)</f>
        <v>0.44167656304617509</v>
      </c>
      <c r="U11" s="4">
        <f>COUNT(G16:G21)</f>
        <v>6</v>
      </c>
      <c r="AC11" s="71"/>
      <c r="AD11" s="66">
        <v>2014</v>
      </c>
      <c r="AE11" s="68">
        <f>P25</f>
        <v>-20.234460232465885</v>
      </c>
      <c r="AF11" s="68">
        <f>Q25</f>
        <v>0.13478426903499466</v>
      </c>
      <c r="AG11" s="68">
        <f>S25</f>
        <v>15.309963387430235</v>
      </c>
      <c r="AH11" s="68">
        <f>T25</f>
        <v>0.18631128039835104</v>
      </c>
      <c r="AI11" s="69">
        <f>U25</f>
        <v>5</v>
      </c>
    </row>
    <row r="12" spans="1:37" ht="15.4" x14ac:dyDescent="0.45">
      <c r="A12" s="52" t="s">
        <v>86</v>
      </c>
      <c r="B12" s="53" t="s">
        <v>46</v>
      </c>
      <c r="C12" s="53">
        <v>2007</v>
      </c>
      <c r="D12" s="53" t="s">
        <v>19</v>
      </c>
      <c r="E12" s="55">
        <v>-19.776928193871424</v>
      </c>
      <c r="F12" s="55">
        <v>245.37487729493702</v>
      </c>
      <c r="G12" s="55">
        <v>15.372149516023722</v>
      </c>
      <c r="H12" s="5">
        <f t="shared" si="0"/>
        <v>236.30298074298835</v>
      </c>
      <c r="I12" s="29">
        <v>53.18018028332277</v>
      </c>
      <c r="J12" s="4">
        <v>4.6140286848912062</v>
      </c>
      <c r="K12" s="4">
        <f t="shared" si="1"/>
        <v>12.865567678612337</v>
      </c>
      <c r="L12" s="4">
        <f t="shared" si="2"/>
        <v>1.2478883980422943</v>
      </c>
      <c r="M12" s="6">
        <f t="shared" si="3"/>
        <v>-18.529039795829128</v>
      </c>
      <c r="N12" s="6"/>
      <c r="O12" s="30"/>
      <c r="P12" s="29"/>
      <c r="Q12" s="29"/>
      <c r="S12" s="29"/>
      <c r="T12" s="29"/>
      <c r="AC12" s="71"/>
      <c r="AD12" s="66"/>
      <c r="AE12" s="66"/>
      <c r="AF12" s="66"/>
      <c r="AG12" s="66"/>
      <c r="AH12" s="66"/>
      <c r="AI12" s="69"/>
    </row>
    <row r="13" spans="1:37" ht="15.4" x14ac:dyDescent="0.45">
      <c r="A13" s="52" t="s">
        <v>85</v>
      </c>
      <c r="B13" s="53" t="s">
        <v>46</v>
      </c>
      <c r="C13" s="53">
        <v>2007</v>
      </c>
      <c r="D13" s="53" t="s">
        <v>19</v>
      </c>
      <c r="E13" s="55">
        <v>-19.46477188081235</v>
      </c>
      <c r="F13" s="55">
        <v>258.92212024081124</v>
      </c>
      <c r="G13" s="55">
        <v>14.79022616126742</v>
      </c>
      <c r="H13" s="5">
        <f t="shared" si="0"/>
        <v>218.75078990143919</v>
      </c>
      <c r="I13" s="29">
        <v>58.263095236427645</v>
      </c>
      <c r="J13" s="4">
        <v>4.4440158764329807</v>
      </c>
      <c r="K13" s="4">
        <f t="shared" si="1"/>
        <v>11.634674945374783</v>
      </c>
      <c r="L13" s="4">
        <f t="shared" si="2"/>
        <v>1.0795757176686513</v>
      </c>
      <c r="M13" s="6">
        <f t="shared" si="3"/>
        <v>-18.3851961631437</v>
      </c>
      <c r="N13" s="6"/>
      <c r="O13" s="30" t="s">
        <v>105</v>
      </c>
      <c r="P13" s="29">
        <f>AVERAGE(E16:E19)</f>
        <v>-19.678085493102962</v>
      </c>
      <c r="Q13" s="29">
        <f>STDEV(E16:E19)</f>
        <v>0.10563957890109837</v>
      </c>
      <c r="S13" s="29">
        <f>AVERAGE(G16:G19)</f>
        <v>16.088986706616943</v>
      </c>
      <c r="T13" s="29">
        <f>STDEV(G16:G19)</f>
        <v>0.37733710945609578</v>
      </c>
      <c r="U13" s="4">
        <f>COUNT(G16:G19)</f>
        <v>4</v>
      </c>
      <c r="AC13" s="71" t="s">
        <v>46</v>
      </c>
      <c r="AD13" s="66">
        <v>2007</v>
      </c>
      <c r="AE13" s="68">
        <f>P10</f>
        <v>-19.803863994488228</v>
      </c>
      <c r="AF13" s="68">
        <f>Q10</f>
        <v>0.22390978507346665</v>
      </c>
      <c r="AG13" s="68">
        <f>S10</f>
        <v>14.95868938876146</v>
      </c>
      <c r="AH13" s="68">
        <f>T10</f>
        <v>0.30130622345820962</v>
      </c>
      <c r="AI13" s="69">
        <f>U10</f>
        <v>5</v>
      </c>
    </row>
    <row r="14" spans="1:37" ht="15.4" x14ac:dyDescent="0.45">
      <c r="A14" s="52" t="s">
        <v>89</v>
      </c>
      <c r="B14" s="53" t="s">
        <v>46</v>
      </c>
      <c r="C14" s="53">
        <v>2007</v>
      </c>
      <c r="D14" s="53" t="s">
        <v>19</v>
      </c>
      <c r="E14" s="55">
        <v>-19.767831601523891</v>
      </c>
      <c r="F14" s="55">
        <v>249.66408396809675</v>
      </c>
      <c r="G14" s="55">
        <v>14.876336292846664</v>
      </c>
      <c r="H14" s="5">
        <f t="shared" si="0"/>
        <v>221.30538149786685</v>
      </c>
      <c r="I14" s="29">
        <v>57.887175148782042</v>
      </c>
      <c r="J14" s="4">
        <v>4.3129429502546683</v>
      </c>
      <c r="K14" s="4">
        <f t="shared" si="1"/>
        <v>10.685706959843799</v>
      </c>
      <c r="L14" s="4">
        <f t="shared" si="2"/>
        <v>0.94981352075212166</v>
      </c>
      <c r="M14" s="6">
        <f t="shared" si="3"/>
        <v>-18.818018080771768</v>
      </c>
      <c r="N14" s="6"/>
      <c r="O14" s="30" t="s">
        <v>106</v>
      </c>
      <c r="P14" s="29">
        <f>AVERAGE(E20:E21)</f>
        <v>-19.67145150336404</v>
      </c>
      <c r="Q14" s="29">
        <f>STDEV(E20:E21)</f>
        <v>0.23872769535993985</v>
      </c>
      <c r="S14" s="29">
        <f>AVERAGE(G20:G21)</f>
        <v>16.470486026035719</v>
      </c>
      <c r="T14" s="29">
        <f>STDEV(G20:G21)</f>
        <v>0.59513478158092836</v>
      </c>
      <c r="U14" s="4">
        <f>COUNT((G20:G21))</f>
        <v>2</v>
      </c>
      <c r="AC14" s="71"/>
      <c r="AD14" s="66">
        <v>2009</v>
      </c>
      <c r="AE14" s="68">
        <f>P8</f>
        <v>-19.54550974487848</v>
      </c>
      <c r="AF14" s="68">
        <f>Q8</f>
        <v>0.13557514680469826</v>
      </c>
      <c r="AG14" s="68">
        <f>S8</f>
        <v>17.013345947706743</v>
      </c>
      <c r="AH14" s="68">
        <f>T8</f>
        <v>0.32916639709773549</v>
      </c>
      <c r="AI14" s="69">
        <f>U8</f>
        <v>10</v>
      </c>
    </row>
    <row r="15" spans="1:37" ht="15.75" thickBot="1" x14ac:dyDescent="0.5">
      <c r="A15" s="52" t="s">
        <v>88</v>
      </c>
      <c r="B15" s="53" t="s">
        <v>46</v>
      </c>
      <c r="C15" s="53">
        <v>2007</v>
      </c>
      <c r="D15" s="53" t="s">
        <v>19</v>
      </c>
      <c r="E15" s="55">
        <v>-19.968092043448653</v>
      </c>
      <c r="F15" s="55">
        <v>262.53253720580676</v>
      </c>
      <c r="G15" s="55">
        <v>15.145513053134515</v>
      </c>
      <c r="H15" s="5">
        <f t="shared" si="0"/>
        <v>229.38656564266796</v>
      </c>
      <c r="I15" s="29">
        <v>56.784646478532508</v>
      </c>
      <c r="J15" s="4">
        <v>4.6233014289356795</v>
      </c>
      <c r="K15" s="4">
        <f t="shared" si="1"/>
        <v>12.93270234549432</v>
      </c>
      <c r="L15" s="4">
        <f t="shared" si="2"/>
        <v>1.2570684146463225</v>
      </c>
      <c r="M15" s="6">
        <f t="shared" si="3"/>
        <v>-18.71102362880233</v>
      </c>
      <c r="N15" s="6"/>
      <c r="O15" s="30"/>
      <c r="P15" s="29"/>
      <c r="Q15" s="29"/>
      <c r="S15" s="29"/>
      <c r="T15" s="29"/>
      <c r="AC15" s="71"/>
      <c r="AD15" s="66">
        <v>2011</v>
      </c>
      <c r="AE15" s="68">
        <f>P21</f>
        <v>-19.855710335873944</v>
      </c>
      <c r="AF15" s="68">
        <f>Q21</f>
        <v>0.15225012076793362</v>
      </c>
      <c r="AG15" s="68">
        <f>S21</f>
        <v>16.430903494927573</v>
      </c>
      <c r="AH15" s="68">
        <f>T21</f>
        <v>0.52544984194142641</v>
      </c>
      <c r="AI15" s="69">
        <f>U21</f>
        <v>11</v>
      </c>
    </row>
    <row r="16" spans="1:37" ht="15.4" x14ac:dyDescent="0.45">
      <c r="A16" s="56" t="s">
        <v>95</v>
      </c>
      <c r="B16" s="111" t="s">
        <v>96</v>
      </c>
      <c r="C16" s="111">
        <v>2008</v>
      </c>
      <c r="D16" s="53" t="s">
        <v>19</v>
      </c>
      <c r="E16" s="55">
        <v>-19.769206503492885</v>
      </c>
      <c r="F16" s="55">
        <v>311.45158640720513</v>
      </c>
      <c r="G16" s="55">
        <v>16.355408437644467</v>
      </c>
      <c r="H16" s="5">
        <f t="shared" si="0"/>
        <v>267.49938516217185</v>
      </c>
      <c r="I16" s="29">
        <v>65.036175319576202</v>
      </c>
      <c r="J16" s="4">
        <v>4.7888976385340527</v>
      </c>
      <c r="K16" s="4">
        <f t="shared" si="1"/>
        <v>14.131618902986546</v>
      </c>
      <c r="L16" s="4">
        <f t="shared" si="2"/>
        <v>1.4210086621487119</v>
      </c>
      <c r="M16" s="6">
        <f t="shared" si="3"/>
        <v>-18.348197841344174</v>
      </c>
      <c r="N16" s="6"/>
      <c r="O16" s="35" t="s">
        <v>189</v>
      </c>
      <c r="P16" s="29">
        <f>AVERAGE(E22:E30)</f>
        <v>-23.843684757606798</v>
      </c>
      <c r="Q16" s="29">
        <f>STDEV(E22:E30)</f>
        <v>1.0810154991334482</v>
      </c>
      <c r="S16" s="29">
        <f>AVERAGE(G22:G30)</f>
        <v>9.6288933147177342</v>
      </c>
      <c r="T16" s="29">
        <f>STDEV(G22:G30)</f>
        <v>2.0782652267543842</v>
      </c>
      <c r="U16" s="4">
        <f>COUNT(G22:G30)</f>
        <v>9</v>
      </c>
      <c r="W16" s="125" t="s">
        <v>188</v>
      </c>
      <c r="X16" s="126"/>
      <c r="Y16" s="127"/>
      <c r="AC16" s="71"/>
      <c r="AD16" s="66">
        <v>2014</v>
      </c>
      <c r="AE16" s="68">
        <f>P26</f>
        <v>-19.324551321558438</v>
      </c>
      <c r="AF16" s="68">
        <f>Q26</f>
        <v>5.8486652685923894E-2</v>
      </c>
      <c r="AG16" s="68">
        <f>S26</f>
        <v>16.1102304335779</v>
      </c>
      <c r="AH16" s="68">
        <f>T26</f>
        <v>0.24861149870246549</v>
      </c>
      <c r="AI16" s="69">
        <f>U26</f>
        <v>5</v>
      </c>
    </row>
    <row r="17" spans="1:35" ht="14.55" customHeight="1" x14ac:dyDescent="0.45">
      <c r="A17" s="56" t="s">
        <v>97</v>
      </c>
      <c r="B17" s="111" t="s">
        <v>96</v>
      </c>
      <c r="C17" s="111">
        <v>2008</v>
      </c>
      <c r="D17" s="53" t="s">
        <v>19</v>
      </c>
      <c r="E17" s="55">
        <v>-19.698167909390389</v>
      </c>
      <c r="F17" s="55">
        <v>332.58691643018904</v>
      </c>
      <c r="G17" s="55">
        <v>16.125381557509069</v>
      </c>
      <c r="H17" s="5">
        <f t="shared" si="0"/>
        <v>260.02793037525362</v>
      </c>
      <c r="I17" s="29">
        <v>69.941407647510474</v>
      </c>
      <c r="J17" s="4">
        <v>4.7552219438641412</v>
      </c>
      <c r="K17" s="4">
        <f t="shared" si="1"/>
        <v>13.887806873576388</v>
      </c>
      <c r="L17" s="4">
        <f t="shared" si="2"/>
        <v>1.3876697244255003</v>
      </c>
      <c r="M17" s="6">
        <f t="shared" si="3"/>
        <v>-18.310498184964889</v>
      </c>
      <c r="N17" s="6"/>
      <c r="O17" s="35" t="s">
        <v>190</v>
      </c>
      <c r="P17" s="29">
        <f>AVERAGE(E41:E49)</f>
        <v>-23.090274781531392</v>
      </c>
      <c r="Q17" s="29">
        <f>STDEV(E41:E49)</f>
        <v>0.69231293134209615</v>
      </c>
      <c r="S17" s="29">
        <f>AVERAGE(G41:G49)</f>
        <v>8.4593015975195964</v>
      </c>
      <c r="T17" s="29">
        <f>STDEV(G41:G49)</f>
        <v>0.9730577714541695</v>
      </c>
      <c r="U17" s="4">
        <f>COUNT(G41:G49)</f>
        <v>9</v>
      </c>
      <c r="W17" s="128"/>
      <c r="X17" s="129"/>
      <c r="Y17" s="130"/>
      <c r="AC17" s="71"/>
      <c r="AD17" s="66"/>
      <c r="AE17" s="66"/>
      <c r="AF17" s="66"/>
      <c r="AG17" s="66"/>
      <c r="AH17" s="66"/>
      <c r="AI17" s="69"/>
    </row>
    <row r="18" spans="1:35" ht="15.4" x14ac:dyDescent="0.45">
      <c r="A18" s="56" t="s">
        <v>98</v>
      </c>
      <c r="B18" s="111" t="s">
        <v>96</v>
      </c>
      <c r="C18" s="111">
        <v>2008</v>
      </c>
      <c r="D18" s="53" t="s">
        <v>19</v>
      </c>
      <c r="E18" s="55">
        <v>-19.718893631077286</v>
      </c>
      <c r="F18" s="55">
        <v>315.7763697101625</v>
      </c>
      <c r="G18" s="55">
        <v>16.330640635566468</v>
      </c>
      <c r="H18" s="5">
        <f t="shared" si="0"/>
        <v>266.68982356801479</v>
      </c>
      <c r="I18" s="29">
        <v>66.691149123679665</v>
      </c>
      <c r="J18" s="4">
        <v>4.734906713401366</v>
      </c>
      <c r="K18" s="4">
        <f t="shared" si="1"/>
        <v>13.740724605025889</v>
      </c>
      <c r="L18" s="4">
        <f t="shared" si="2"/>
        <v>1.3675576462673527</v>
      </c>
      <c r="M18" s="6">
        <f t="shared" si="3"/>
        <v>-18.351335984809932</v>
      </c>
      <c r="N18" s="6"/>
      <c r="O18" s="35" t="s">
        <v>191</v>
      </c>
      <c r="P18" s="29">
        <f>AVERAGE(E60:E69)</f>
        <v>-23.511741698206933</v>
      </c>
      <c r="Q18" s="29">
        <f>STDEV(E60:E69)</f>
        <v>0.69736313776252046</v>
      </c>
      <c r="S18" s="29">
        <f>AVERAGE(G60:G69)</f>
        <v>10.234363607396961</v>
      </c>
      <c r="T18" s="29">
        <f>STDEV(G60:G69)</f>
        <v>0.96480626441828521</v>
      </c>
      <c r="U18" s="4">
        <f>COUNT(G60:G69)</f>
        <v>10</v>
      </c>
      <c r="W18" s="131"/>
      <c r="X18" s="132"/>
      <c r="Y18" s="133"/>
      <c r="AC18" s="71" t="s">
        <v>35</v>
      </c>
      <c r="AD18" s="66">
        <v>2009</v>
      </c>
      <c r="AE18" s="68">
        <f>P6</f>
        <v>-20.282387673331669</v>
      </c>
      <c r="AF18" s="68">
        <f>Q6</f>
        <v>0.19365409498248456</v>
      </c>
      <c r="AG18" s="68">
        <f>S6</f>
        <v>15.210677111105539</v>
      </c>
      <c r="AH18" s="68">
        <f>T6</f>
        <v>0.49769032041921135</v>
      </c>
      <c r="AI18" s="69">
        <f>U6</f>
        <v>10</v>
      </c>
    </row>
    <row r="19" spans="1:35" ht="15.4" x14ac:dyDescent="0.45">
      <c r="A19" s="56" t="s">
        <v>99</v>
      </c>
      <c r="B19" s="111" t="s">
        <v>96</v>
      </c>
      <c r="C19" s="111">
        <v>2008</v>
      </c>
      <c r="D19" s="53" t="s">
        <v>19</v>
      </c>
      <c r="E19" s="55">
        <v>-19.526073928451286</v>
      </c>
      <c r="F19" s="55">
        <v>261.78594478061575</v>
      </c>
      <c r="G19" s="55">
        <v>15.544516195747768</v>
      </c>
      <c r="H19" s="5">
        <f t="shared" si="0"/>
        <v>241.63198375986465</v>
      </c>
      <c r="I19" s="29">
        <v>58.419076230532298</v>
      </c>
      <c r="J19" s="4">
        <v>4.4811722757744548</v>
      </c>
      <c r="K19" s="4">
        <f t="shared" si="1"/>
        <v>11.903687276607052</v>
      </c>
      <c r="L19" s="4">
        <f t="shared" si="2"/>
        <v>1.1163605530167104</v>
      </c>
      <c r="M19" s="6">
        <f t="shared" si="3"/>
        <v>-18.409713375434574</v>
      </c>
      <c r="N19" s="6"/>
      <c r="O19" s="30"/>
      <c r="P19" s="29"/>
      <c r="Q19" s="29"/>
      <c r="S19" s="29"/>
      <c r="T19" s="29"/>
      <c r="W19" s="134">
        <v>2011</v>
      </c>
      <c r="X19" s="135"/>
      <c r="Y19" s="136"/>
      <c r="AC19" s="71"/>
      <c r="AD19" s="66"/>
      <c r="AE19" s="66"/>
      <c r="AF19" s="66"/>
      <c r="AG19" s="66"/>
      <c r="AH19" s="66"/>
      <c r="AI19" s="69"/>
    </row>
    <row r="20" spans="1:35" ht="15.4" x14ac:dyDescent="0.45">
      <c r="A20" s="56" t="s">
        <v>100</v>
      </c>
      <c r="B20" s="111" t="s">
        <v>101</v>
      </c>
      <c r="C20" s="111">
        <v>2008</v>
      </c>
      <c r="D20" s="53" t="s">
        <v>19</v>
      </c>
      <c r="E20" s="55">
        <v>-19.502645531117988</v>
      </c>
      <c r="F20" s="55">
        <v>332.72382238994777</v>
      </c>
      <c r="G20" s="55">
        <v>16.049662186259869</v>
      </c>
      <c r="H20" s="5">
        <f t="shared" si="0"/>
        <v>257.59165629305994</v>
      </c>
      <c r="I20" s="29">
        <v>74.699923572048675</v>
      </c>
      <c r="J20" s="4">
        <v>4.4541387257114522</v>
      </c>
      <c r="K20" s="4">
        <f t="shared" si="1"/>
        <v>11.707964374150919</v>
      </c>
      <c r="L20" s="4">
        <f t="shared" si="2"/>
        <v>1.0895973384543374</v>
      </c>
      <c r="M20" s="6">
        <f t="shared" si="3"/>
        <v>-18.413048192663652</v>
      </c>
      <c r="N20" s="6"/>
      <c r="O20" s="30" t="s">
        <v>103</v>
      </c>
      <c r="P20" s="29">
        <f>AVERAGE(E85:E93)</f>
        <v>-20.453687901789614</v>
      </c>
      <c r="Q20" s="29">
        <f>STDEV(E85:E93)</f>
        <v>0.39839021238930067</v>
      </c>
      <c r="S20" s="29">
        <f>AVERAGE(G85:G93)</f>
        <v>15.635708472072913</v>
      </c>
      <c r="T20" s="29">
        <f>STDEV(G85:G93)</f>
        <v>0.44942844790155256</v>
      </c>
      <c r="U20" s="4">
        <f>COUNT(G85:G93)</f>
        <v>9</v>
      </c>
      <c r="W20" s="36"/>
      <c r="X20" s="35" t="s">
        <v>4</v>
      </c>
      <c r="Y20" s="37" t="s">
        <v>5</v>
      </c>
      <c r="AC20" s="71" t="s">
        <v>209</v>
      </c>
      <c r="AD20" s="66">
        <v>2008</v>
      </c>
      <c r="AE20" s="68">
        <f>P11</f>
        <v>-19.675874163189988</v>
      </c>
      <c r="AF20" s="68">
        <f>Q11</f>
        <v>0.13455761158914839</v>
      </c>
      <c r="AG20" s="68">
        <f>S11</f>
        <v>16.216153146423199</v>
      </c>
      <c r="AH20" s="68">
        <f>T11</f>
        <v>0.44167656304617509</v>
      </c>
      <c r="AI20" s="69">
        <f>U11</f>
        <v>6</v>
      </c>
    </row>
    <row r="21" spans="1:35" ht="15.4" x14ac:dyDescent="0.45">
      <c r="A21" s="56" t="s">
        <v>102</v>
      </c>
      <c r="B21" s="111" t="s">
        <v>101</v>
      </c>
      <c r="C21" s="111">
        <v>2008</v>
      </c>
      <c r="D21" s="53" t="s">
        <v>19</v>
      </c>
      <c r="E21" s="55">
        <v>-19.840257475610088</v>
      </c>
      <c r="F21" s="55">
        <v>370.45386809105798</v>
      </c>
      <c r="G21" s="55">
        <v>16.891309865811568</v>
      </c>
      <c r="H21" s="5">
        <f t="shared" si="0"/>
        <v>285.31634898286319</v>
      </c>
      <c r="I21" s="29">
        <v>74.343826587178341</v>
      </c>
      <c r="J21" s="4">
        <v>4.9829809023436527</v>
      </c>
      <c r="K21" s="4">
        <f t="shared" si="1"/>
        <v>15.536781732968045</v>
      </c>
      <c r="L21" s="4">
        <f t="shared" si="2"/>
        <v>1.6131510933202162</v>
      </c>
      <c r="M21" s="6">
        <f t="shared" si="3"/>
        <v>-18.227106382289872</v>
      </c>
      <c r="N21" s="6"/>
      <c r="O21" s="30" t="s">
        <v>104</v>
      </c>
      <c r="P21" s="29">
        <f>AVERAGE(E99:E109)</f>
        <v>-19.855710335873944</v>
      </c>
      <c r="Q21" s="29">
        <f>STDEV(E99:E109)</f>
        <v>0.15225012076793362</v>
      </c>
      <c r="S21" s="29">
        <f>AVERAGE(G99:G109)</f>
        <v>16.430903494927573</v>
      </c>
      <c r="T21" s="29">
        <f>STDEV(G99:G109)</f>
        <v>0.52544984194142641</v>
      </c>
      <c r="U21" s="4">
        <f>COUNT(G99:G109)</f>
        <v>11</v>
      </c>
      <c r="W21" s="38" t="s">
        <v>186</v>
      </c>
      <c r="X21" s="39">
        <f>P22-P20</f>
        <v>-0.9624006579724238</v>
      </c>
      <c r="Y21" s="40">
        <f>S22-S20</f>
        <v>-8.3487420727821053</v>
      </c>
      <c r="Z21" s="34" t="s">
        <v>192</v>
      </c>
      <c r="AA21" s="34"/>
      <c r="AB21" s="34"/>
      <c r="AC21" s="71"/>
      <c r="AD21" s="66"/>
      <c r="AE21" s="66"/>
      <c r="AF21" s="66"/>
      <c r="AG21" s="66"/>
      <c r="AH21" s="66"/>
      <c r="AI21" s="69"/>
    </row>
    <row r="22" spans="1:35" ht="15.4" x14ac:dyDescent="0.45">
      <c r="A22" s="52" t="s">
        <v>56</v>
      </c>
      <c r="B22" s="53" t="s">
        <v>17</v>
      </c>
      <c r="C22" s="53">
        <v>2009</v>
      </c>
      <c r="D22" s="53" t="s">
        <v>57</v>
      </c>
      <c r="E22" s="47">
        <v>-24.666161081361501</v>
      </c>
      <c r="F22" s="47">
        <v>120.03820686594899</v>
      </c>
      <c r="G22" s="47">
        <v>5.3308371234296397</v>
      </c>
      <c r="H22" s="5">
        <f t="shared" si="0"/>
        <v>28.417824436535597</v>
      </c>
      <c r="I22" s="5">
        <v>20.965469228872923</v>
      </c>
      <c r="J22" s="4">
        <f t="shared" ref="J22:J53" si="4">F22/I22</f>
        <v>5.7255196893297526</v>
      </c>
      <c r="K22" s="4">
        <f t="shared" si="1"/>
        <v>20.912762550747409</v>
      </c>
      <c r="L22" s="4">
        <f t="shared" si="2"/>
        <v>2.3482644924364551</v>
      </c>
      <c r="M22" s="6">
        <f t="shared" si="3"/>
        <v>-22.317896588925045</v>
      </c>
      <c r="N22" s="6"/>
      <c r="O22" s="32" t="s">
        <v>127</v>
      </c>
      <c r="P22" s="29">
        <f>AVERAGE(E80:E84)</f>
        <v>-21.416088559762038</v>
      </c>
      <c r="Q22" s="29">
        <f>STDEV(E80:E84)</f>
        <v>0.57540493486117839</v>
      </c>
      <c r="S22" s="29">
        <f>AVERAGE(G80:G84)</f>
        <v>7.2869663992908071</v>
      </c>
      <c r="T22" s="29">
        <f>STDEV(G80:G84)</f>
        <v>1.796967054354204</v>
      </c>
      <c r="U22" s="4">
        <f>COUNT(G80:G84)</f>
        <v>5</v>
      </c>
      <c r="W22" s="38" t="s">
        <v>187</v>
      </c>
      <c r="X22" s="39">
        <f>P23-P21</f>
        <v>-0.80122131096619142</v>
      </c>
      <c r="Y22" s="40">
        <f>S23-S21</f>
        <v>-9.592130011348349</v>
      </c>
      <c r="AC22" s="70" t="s">
        <v>57</v>
      </c>
      <c r="AD22" s="66"/>
      <c r="AE22" s="66"/>
      <c r="AF22" s="66"/>
      <c r="AG22" s="66"/>
      <c r="AH22" s="66"/>
      <c r="AI22" s="69"/>
    </row>
    <row r="23" spans="1:35" ht="15.4" x14ac:dyDescent="0.45">
      <c r="A23" s="52" t="s">
        <v>58</v>
      </c>
      <c r="B23" s="53" t="s">
        <v>17</v>
      </c>
      <c r="C23" s="53">
        <v>2009</v>
      </c>
      <c r="D23" s="53" t="s">
        <v>57</v>
      </c>
      <c r="E23" s="47">
        <v>-25.22184379447021</v>
      </c>
      <c r="F23" s="47">
        <v>59.693593004112948</v>
      </c>
      <c r="G23" s="47">
        <v>9.068752094502635</v>
      </c>
      <c r="H23" s="5">
        <f t="shared" si="0"/>
        <v>82.242264551545929</v>
      </c>
      <c r="I23" s="5">
        <v>6.4618889902366057</v>
      </c>
      <c r="J23" s="4">
        <f t="shared" si="4"/>
        <v>9.2377930190854656</v>
      </c>
      <c r="K23" s="4">
        <f t="shared" si="1"/>
        <v>46.341621458178771</v>
      </c>
      <c r="L23" s="4">
        <f t="shared" si="2"/>
        <v>5.8254150888946103</v>
      </c>
      <c r="M23" s="6">
        <f t="shared" si="3"/>
        <v>-19.396428705575602</v>
      </c>
      <c r="N23" s="6"/>
      <c r="O23" s="32" t="s">
        <v>128</v>
      </c>
      <c r="P23" s="29">
        <f>AVERAGE(E94:E98)</f>
        <v>-20.656931646840135</v>
      </c>
      <c r="Q23" s="29">
        <f>STDEV(E94:E98)</f>
        <v>0.63045417069741028</v>
      </c>
      <c r="S23" s="29">
        <f>AVERAGE(G94:G98)</f>
        <v>6.8387734835792244</v>
      </c>
      <c r="T23" s="29">
        <f>STDEV(G94:G98)</f>
        <v>2.289069100744503</v>
      </c>
      <c r="U23" s="4">
        <f>COUNT(G94:G98)</f>
        <v>5</v>
      </c>
      <c r="W23" s="41"/>
      <c r="X23" s="42"/>
      <c r="Y23" s="43"/>
      <c r="AC23" s="71" t="s">
        <v>17</v>
      </c>
      <c r="AD23" s="66">
        <v>2009</v>
      </c>
      <c r="AE23" s="68">
        <f t="shared" ref="AE23:AF25" si="5">P16</f>
        <v>-23.843684757606798</v>
      </c>
      <c r="AF23" s="68">
        <f t="shared" si="5"/>
        <v>1.0810154991334482</v>
      </c>
      <c r="AG23" s="68">
        <f t="shared" ref="AG23:AI25" si="6">S16</f>
        <v>9.6288933147177342</v>
      </c>
      <c r="AH23" s="68">
        <f t="shared" si="6"/>
        <v>2.0782652267543842</v>
      </c>
      <c r="AI23" s="69">
        <f t="shared" si="6"/>
        <v>9</v>
      </c>
    </row>
    <row r="24" spans="1:35" ht="15.4" x14ac:dyDescent="0.45">
      <c r="A24" s="52" t="s">
        <v>59</v>
      </c>
      <c r="B24" s="53" t="s">
        <v>17</v>
      </c>
      <c r="C24" s="53">
        <v>2009</v>
      </c>
      <c r="D24" s="53" t="s">
        <v>57</v>
      </c>
      <c r="E24" s="47">
        <v>-25.049845084524467</v>
      </c>
      <c r="F24" s="47">
        <v>63.949863960289093</v>
      </c>
      <c r="G24" s="47">
        <v>10.670635618225276</v>
      </c>
      <c r="H24" s="5">
        <f t="shared" si="0"/>
        <v>113.86246449693792</v>
      </c>
      <c r="I24" s="5">
        <v>8.3056730262045235</v>
      </c>
      <c r="J24" s="4">
        <f t="shared" si="4"/>
        <v>7.6995402730791724</v>
      </c>
      <c r="K24" s="4">
        <f t="shared" si="1"/>
        <v>35.204671577093208</v>
      </c>
      <c r="L24" s="4">
        <f t="shared" si="2"/>
        <v>4.3025448703483811</v>
      </c>
      <c r="M24" s="6">
        <f t="shared" si="3"/>
        <v>-20.747300214176086</v>
      </c>
      <c r="N24" s="6"/>
      <c r="O24" s="30"/>
      <c r="W24" s="134">
        <v>2014</v>
      </c>
      <c r="X24" s="135"/>
      <c r="Y24" s="136"/>
      <c r="AC24" s="71" t="s">
        <v>46</v>
      </c>
      <c r="AD24" s="66">
        <v>2009</v>
      </c>
      <c r="AE24" s="68">
        <f t="shared" si="5"/>
        <v>-23.090274781531392</v>
      </c>
      <c r="AF24" s="68">
        <f t="shared" si="5"/>
        <v>0.69231293134209615</v>
      </c>
      <c r="AG24" s="68">
        <f t="shared" si="6"/>
        <v>8.4593015975195964</v>
      </c>
      <c r="AH24" s="68">
        <f t="shared" si="6"/>
        <v>0.9730577714541695</v>
      </c>
      <c r="AI24" s="69">
        <f t="shared" si="6"/>
        <v>9</v>
      </c>
    </row>
    <row r="25" spans="1:35" ht="15.4" x14ac:dyDescent="0.45">
      <c r="A25" s="52" t="s">
        <v>60</v>
      </c>
      <c r="B25" s="53" t="s">
        <v>17</v>
      </c>
      <c r="C25" s="53">
        <v>2009</v>
      </c>
      <c r="D25" s="53" t="s">
        <v>57</v>
      </c>
      <c r="E25" s="47">
        <v>-24.923404467043333</v>
      </c>
      <c r="F25" s="47">
        <v>78.656637531883106</v>
      </c>
      <c r="G25" s="47">
        <v>7.3660987816017007</v>
      </c>
      <c r="H25" s="5">
        <f t="shared" si="0"/>
        <v>54.25941126031406</v>
      </c>
      <c r="I25" s="5">
        <v>11.231779610084255</v>
      </c>
      <c r="J25" s="4">
        <f t="shared" si="4"/>
        <v>7.0030431741433601</v>
      </c>
      <c r="K25" s="4">
        <f t="shared" si="1"/>
        <v>30.162032580797927</v>
      </c>
      <c r="L25" s="4">
        <f t="shared" si="2"/>
        <v>3.6130127424019265</v>
      </c>
      <c r="M25" s="6">
        <f t="shared" si="3"/>
        <v>-21.310391724641406</v>
      </c>
      <c r="N25" s="6"/>
      <c r="O25" s="32" t="s">
        <v>185</v>
      </c>
      <c r="P25" s="29">
        <f>AVERAGE(E115:E119)</f>
        <v>-20.234460232465885</v>
      </c>
      <c r="Q25" s="29">
        <f>STDEV(E115:E119)</f>
        <v>0.13478426903499466</v>
      </c>
      <c r="S25" s="29">
        <f>AVERAGE(G115:G119)</f>
        <v>15.309963387430235</v>
      </c>
      <c r="T25" s="29">
        <f>STDEV(G115:G119)</f>
        <v>0.18631128039835104</v>
      </c>
      <c r="U25" s="4">
        <f>COUNT(G115:G119)</f>
        <v>5</v>
      </c>
      <c r="W25" s="36"/>
      <c r="X25" s="35" t="s">
        <v>4</v>
      </c>
      <c r="Y25" s="37" t="s">
        <v>5</v>
      </c>
      <c r="AC25" s="70" t="s">
        <v>35</v>
      </c>
      <c r="AD25" s="66">
        <v>2009</v>
      </c>
      <c r="AE25" s="68">
        <f t="shared" si="5"/>
        <v>-23.511741698206933</v>
      </c>
      <c r="AF25" s="68">
        <f t="shared" si="5"/>
        <v>0.69736313776252046</v>
      </c>
      <c r="AG25" s="68">
        <f t="shared" si="6"/>
        <v>10.234363607396961</v>
      </c>
      <c r="AH25" s="68">
        <f t="shared" si="6"/>
        <v>0.96480626441828521</v>
      </c>
      <c r="AI25" s="69">
        <f t="shared" si="6"/>
        <v>10</v>
      </c>
    </row>
    <row r="26" spans="1:35" ht="15.4" x14ac:dyDescent="0.45">
      <c r="A26" s="52" t="s">
        <v>61</v>
      </c>
      <c r="B26" s="53" t="s">
        <v>17</v>
      </c>
      <c r="C26" s="53">
        <v>2009</v>
      </c>
      <c r="D26" s="53" t="s">
        <v>57</v>
      </c>
      <c r="E26" s="47">
        <v>-23.089094149598736</v>
      </c>
      <c r="F26" s="47">
        <v>62.125871217691902</v>
      </c>
      <c r="G26" s="47">
        <v>10.959351958510496</v>
      </c>
      <c r="H26" s="5">
        <f t="shared" si="0"/>
        <v>120.10739535050784</v>
      </c>
      <c r="I26" s="5">
        <v>10.25671842562399</v>
      </c>
      <c r="J26" s="4">
        <f t="shared" si="4"/>
        <v>6.0570904493668341</v>
      </c>
      <c r="K26" s="4">
        <f t="shared" si="1"/>
        <v>23.313334853415881</v>
      </c>
      <c r="L26" s="4">
        <f t="shared" si="2"/>
        <v>2.6765195448731656</v>
      </c>
      <c r="M26" s="6">
        <f t="shared" si="3"/>
        <v>-20.41257460472557</v>
      </c>
      <c r="N26" s="6"/>
      <c r="O26" s="32" t="s">
        <v>184</v>
      </c>
      <c r="P26" s="29">
        <f>AVERAGE(E125:E129)</f>
        <v>-19.324551321558438</v>
      </c>
      <c r="Q26" s="29">
        <f>STDEV(E125:E129)</f>
        <v>5.8486652685923894E-2</v>
      </c>
      <c r="S26" s="29">
        <f>AVERAGE(G125:G129)</f>
        <v>16.1102304335779</v>
      </c>
      <c r="T26" s="29">
        <f>STDEV(G125:G129)</f>
        <v>0.24861149870246549</v>
      </c>
      <c r="U26" s="4">
        <f>COUNT(G125:G129)</f>
        <v>5</v>
      </c>
      <c r="W26" s="38" t="s">
        <v>186</v>
      </c>
      <c r="X26" s="39">
        <f>P27-P25</f>
        <v>-1.4574013141461677</v>
      </c>
      <c r="Y26" s="40">
        <f>S27-S25</f>
        <v>-10.513162732942941</v>
      </c>
      <c r="Z26" s="34" t="s">
        <v>193</v>
      </c>
      <c r="AA26" s="34"/>
      <c r="AB26" s="34"/>
      <c r="AC26" s="70"/>
      <c r="AD26" s="66"/>
      <c r="AE26" s="66"/>
      <c r="AF26" s="66"/>
      <c r="AG26" s="66"/>
      <c r="AH26" s="66"/>
      <c r="AI26" s="69"/>
    </row>
    <row r="27" spans="1:35" ht="15.75" thickBot="1" x14ac:dyDescent="0.5">
      <c r="A27" s="52" t="s">
        <v>62</v>
      </c>
      <c r="B27" s="53" t="s">
        <v>17</v>
      </c>
      <c r="C27" s="53">
        <v>2009</v>
      </c>
      <c r="D27" s="53" t="s">
        <v>57</v>
      </c>
      <c r="E27" s="47">
        <v>-22.976115359690901</v>
      </c>
      <c r="F27" s="47">
        <v>55.314663096136599</v>
      </c>
      <c r="G27" s="47">
        <v>10.484791607185858</v>
      </c>
      <c r="H27" s="5">
        <f t="shared" si="0"/>
        <v>109.93085504611501</v>
      </c>
      <c r="I27" s="5">
        <v>8.7393450279437079</v>
      </c>
      <c r="J27" s="4">
        <f t="shared" si="4"/>
        <v>6.3293831424746552</v>
      </c>
      <c r="K27" s="4">
        <f t="shared" si="1"/>
        <v>25.284733951516507</v>
      </c>
      <c r="L27" s="4">
        <f t="shared" si="2"/>
        <v>2.9460893110499087</v>
      </c>
      <c r="M27" s="6">
        <f t="shared" si="3"/>
        <v>-20.030026048640991</v>
      </c>
      <c r="N27" s="6"/>
      <c r="O27" s="32" t="s">
        <v>183</v>
      </c>
      <c r="P27" s="29">
        <f>AVERAGE(E110:E114)</f>
        <v>-21.691861546612053</v>
      </c>
      <c r="Q27" s="29">
        <f>STDEV(E110:E114)</f>
        <v>1.1820154124236726</v>
      </c>
      <c r="S27" s="29">
        <f>AVERAGE(G110:G114)</f>
        <v>4.796800654487293</v>
      </c>
      <c r="T27" s="29">
        <f>STDEV(G110:G114)</f>
        <v>0.31898328950560229</v>
      </c>
      <c r="U27" s="4">
        <f>COUNT(G110:G114)</f>
        <v>5</v>
      </c>
      <c r="W27" s="44" t="s">
        <v>187</v>
      </c>
      <c r="X27" s="45">
        <f>P28-P26</f>
        <v>-1.8733310871458286</v>
      </c>
      <c r="Y27" s="46">
        <f>S28-S26</f>
        <v>-9.5322327204135178</v>
      </c>
      <c r="AC27" s="70" t="s">
        <v>210</v>
      </c>
      <c r="AD27" s="66"/>
      <c r="AE27" s="66"/>
      <c r="AF27" s="66"/>
      <c r="AG27" s="66"/>
      <c r="AH27" s="66"/>
      <c r="AI27" s="69"/>
    </row>
    <row r="28" spans="1:35" ht="15.4" x14ac:dyDescent="0.45">
      <c r="A28" s="52" t="s">
        <v>63</v>
      </c>
      <c r="B28" s="53" t="s">
        <v>17</v>
      </c>
      <c r="C28" s="53">
        <v>2009</v>
      </c>
      <c r="D28" s="53" t="s">
        <v>57</v>
      </c>
      <c r="E28" s="47">
        <v>-22.641071317192619</v>
      </c>
      <c r="F28" s="47">
        <v>57.990802489328757</v>
      </c>
      <c r="G28" s="47">
        <v>9.7732345462082044</v>
      </c>
      <c r="H28" s="5">
        <f t="shared" si="0"/>
        <v>95.516113495197487</v>
      </c>
      <c r="I28" s="5">
        <v>8.9561582379367817</v>
      </c>
      <c r="J28" s="4">
        <f t="shared" si="4"/>
        <v>6.4749640357725546</v>
      </c>
      <c r="K28" s="4">
        <f t="shared" si="1"/>
        <v>26.338739618993294</v>
      </c>
      <c r="L28" s="4">
        <f t="shared" si="2"/>
        <v>3.0902143954148289</v>
      </c>
      <c r="M28" s="6">
        <f t="shared" si="3"/>
        <v>-19.55085692177779</v>
      </c>
      <c r="N28" s="6"/>
      <c r="O28" s="32" t="s">
        <v>182</v>
      </c>
      <c r="P28" s="29">
        <f>AVERAGE(E120:E124)</f>
        <v>-21.197882408704267</v>
      </c>
      <c r="Q28" s="29">
        <f>STDEV(E120:E124)</f>
        <v>0.42679275588837734</v>
      </c>
      <c r="S28" s="29">
        <f>AVERAGE(G120:G124)</f>
        <v>6.5779977131643834</v>
      </c>
      <c r="T28" s="29">
        <f>STDEV(G120:G124)</f>
        <v>1.6037121525228835</v>
      </c>
      <c r="U28" s="4">
        <f>COUNT(G120:G124)</f>
        <v>5</v>
      </c>
      <c r="AC28" s="71" t="s">
        <v>17</v>
      </c>
      <c r="AD28" s="66">
        <v>2011</v>
      </c>
      <c r="AE28" s="68">
        <f>P22</f>
        <v>-21.416088559762038</v>
      </c>
      <c r="AF28" s="68">
        <f>Q22</f>
        <v>0.57540493486117839</v>
      </c>
      <c r="AG28" s="68">
        <f>S22</f>
        <v>7.2869663992908071</v>
      </c>
      <c r="AH28" s="68">
        <f>T22</f>
        <v>1.796967054354204</v>
      </c>
      <c r="AI28" s="69">
        <f>U22</f>
        <v>5</v>
      </c>
    </row>
    <row r="29" spans="1:35" ht="15.4" x14ac:dyDescent="0.45">
      <c r="A29" s="52" t="s">
        <v>64</v>
      </c>
      <c r="B29" s="53" t="s">
        <v>17</v>
      </c>
      <c r="C29" s="53">
        <v>2009</v>
      </c>
      <c r="D29" s="53" t="s">
        <v>57</v>
      </c>
      <c r="E29" s="47">
        <v>-22.972235663031984</v>
      </c>
      <c r="F29" s="47">
        <v>61.517832509666746</v>
      </c>
      <c r="G29" s="47">
        <v>11.4268672473441</v>
      </c>
      <c r="H29" s="5">
        <f t="shared" si="0"/>
        <v>130.57329508842534</v>
      </c>
      <c r="I29" s="5">
        <v>10.365073751148365</v>
      </c>
      <c r="J29" s="4">
        <f t="shared" si="4"/>
        <v>5.9351080355652144</v>
      </c>
      <c r="K29" s="4">
        <f t="shared" si="1"/>
        <v>22.430182177492156</v>
      </c>
      <c r="L29" s="4">
        <f t="shared" si="2"/>
        <v>2.5557569552095623</v>
      </c>
      <c r="M29" s="6">
        <f t="shared" si="3"/>
        <v>-20.416478707822421</v>
      </c>
      <c r="N29" s="6"/>
      <c r="O29"/>
      <c r="P29"/>
      <c r="Q29"/>
      <c r="R29"/>
      <c r="S29"/>
      <c r="T29"/>
      <c r="U29"/>
      <c r="V29"/>
      <c r="AC29" s="71"/>
      <c r="AD29" s="66">
        <v>2014</v>
      </c>
      <c r="AE29" s="68">
        <f>P27</f>
        <v>-21.691861546612053</v>
      </c>
      <c r="AF29" s="68">
        <f>Q27</f>
        <v>1.1820154124236726</v>
      </c>
      <c r="AG29" s="68">
        <f>S27</f>
        <v>4.796800654487293</v>
      </c>
      <c r="AH29" s="68">
        <f>T27</f>
        <v>0.31898328950560229</v>
      </c>
      <c r="AI29" s="69">
        <f>U27</f>
        <v>5</v>
      </c>
    </row>
    <row r="30" spans="1:35" ht="15.4" x14ac:dyDescent="0.45">
      <c r="A30" s="52" t="s">
        <v>65</v>
      </c>
      <c r="B30" s="53" t="s">
        <v>17</v>
      </c>
      <c r="C30" s="53">
        <v>2009</v>
      </c>
      <c r="D30" s="53" t="s">
        <v>57</v>
      </c>
      <c r="E30" s="47">
        <v>-23.053391901547418</v>
      </c>
      <c r="F30" s="47">
        <v>159.1472055949562</v>
      </c>
      <c r="G30" s="47">
        <v>11.579470855451694</v>
      </c>
      <c r="H30" s="5">
        <f t="shared" si="0"/>
        <v>134.08414529225519</v>
      </c>
      <c r="I30" s="5">
        <v>26.683136555510426</v>
      </c>
      <c r="J30" s="4">
        <f t="shared" si="4"/>
        <v>5.9643365113345403</v>
      </c>
      <c r="K30" s="4">
        <f t="shared" si="1"/>
        <v>22.641796342062072</v>
      </c>
      <c r="L30" s="4">
        <f t="shared" si="2"/>
        <v>2.5846931462211953</v>
      </c>
      <c r="M30" s="6">
        <f t="shared" si="3"/>
        <v>-20.468698755326223</v>
      </c>
      <c r="N30" s="6"/>
      <c r="O30"/>
      <c r="P30"/>
      <c r="Q30"/>
      <c r="R30"/>
      <c r="S30"/>
      <c r="T30"/>
      <c r="U30"/>
      <c r="V30"/>
      <c r="AC30" s="71" t="s">
        <v>46</v>
      </c>
      <c r="AD30" s="66">
        <v>2011</v>
      </c>
      <c r="AE30" s="68">
        <f>P23</f>
        <v>-20.656931646840135</v>
      </c>
      <c r="AF30" s="68">
        <f>Q23</f>
        <v>0.63045417069741028</v>
      </c>
      <c r="AG30" s="68">
        <f>S23</f>
        <v>6.8387734835792244</v>
      </c>
      <c r="AH30" s="68">
        <f>T23</f>
        <v>2.289069100744503</v>
      </c>
      <c r="AI30" s="69">
        <f>U23</f>
        <v>5</v>
      </c>
    </row>
    <row r="31" spans="1:35" ht="15.4" x14ac:dyDescent="0.45">
      <c r="A31" s="52" t="s">
        <v>16</v>
      </c>
      <c r="B31" s="53" t="s">
        <v>17</v>
      </c>
      <c r="C31" s="53">
        <v>2009</v>
      </c>
      <c r="D31" s="53" t="s">
        <v>19</v>
      </c>
      <c r="E31" s="47">
        <v>-20.44292799059502</v>
      </c>
      <c r="F31" s="47">
        <v>307.290603156065</v>
      </c>
      <c r="G31" s="47">
        <v>14.657324216463751</v>
      </c>
      <c r="H31" s="5">
        <f t="shared" si="0"/>
        <v>214.83715318653472</v>
      </c>
      <c r="I31" s="5">
        <v>59.752467181822958</v>
      </c>
      <c r="J31" s="4">
        <f t="shared" si="4"/>
        <v>5.1427266127940667</v>
      </c>
      <c r="K31" s="4">
        <f t="shared" si="1"/>
        <v>16.693340676629042</v>
      </c>
      <c r="L31" s="4">
        <f t="shared" si="2"/>
        <v>1.7712993466661264</v>
      </c>
      <c r="M31" s="6">
        <f t="shared" si="3"/>
        <v>-18.671628643928894</v>
      </c>
      <c r="N31" s="6"/>
      <c r="O31"/>
      <c r="P31"/>
      <c r="Q31"/>
      <c r="R31"/>
      <c r="S31"/>
      <c r="T31"/>
      <c r="U31"/>
      <c r="V31"/>
      <c r="AC31" s="66"/>
      <c r="AD31" s="66">
        <v>2014</v>
      </c>
      <c r="AE31" s="68">
        <f>P27</f>
        <v>-21.691861546612053</v>
      </c>
      <c r="AF31" s="68">
        <f>Q27</f>
        <v>1.1820154124236726</v>
      </c>
      <c r="AG31" s="68">
        <f>S27</f>
        <v>4.796800654487293</v>
      </c>
      <c r="AH31" s="68">
        <f>T27</f>
        <v>0.31898328950560229</v>
      </c>
      <c r="AI31" s="69">
        <f>U28</f>
        <v>5</v>
      </c>
    </row>
    <row r="32" spans="1:35" x14ac:dyDescent="0.45">
      <c r="A32" s="52" t="s">
        <v>21</v>
      </c>
      <c r="B32" s="53" t="s">
        <v>17</v>
      </c>
      <c r="C32" s="53">
        <v>2009</v>
      </c>
      <c r="D32" s="53" t="s">
        <v>19</v>
      </c>
      <c r="E32" s="47">
        <v>-20.111091278824333</v>
      </c>
      <c r="F32" s="47">
        <v>327.66782424456761</v>
      </c>
      <c r="G32" s="47">
        <v>14.636352893561661</v>
      </c>
      <c r="H32" s="5">
        <f t="shared" si="0"/>
        <v>214.22282602487078</v>
      </c>
      <c r="I32" s="5">
        <v>71.987272610671809</v>
      </c>
      <c r="J32" s="4">
        <f t="shared" si="4"/>
        <v>4.5517466124420478</v>
      </c>
      <c r="K32" s="4">
        <f t="shared" si="1"/>
        <v>12.41464547408043</v>
      </c>
      <c r="L32" s="4">
        <f t="shared" si="2"/>
        <v>1.1862291463176278</v>
      </c>
      <c r="M32" s="6">
        <f t="shared" si="3"/>
        <v>-18.924862132506703</v>
      </c>
      <c r="N32" s="6"/>
      <c r="O32"/>
      <c r="P32"/>
      <c r="Q32"/>
      <c r="R32"/>
      <c r="S32"/>
      <c r="T32"/>
      <c r="U32"/>
      <c r="V32"/>
    </row>
    <row r="33" spans="1:32" x14ac:dyDescent="0.45">
      <c r="A33" s="52" t="s">
        <v>22</v>
      </c>
      <c r="B33" s="53" t="s">
        <v>17</v>
      </c>
      <c r="C33" s="53">
        <v>2009</v>
      </c>
      <c r="D33" s="53" t="s">
        <v>19</v>
      </c>
      <c r="E33" s="47">
        <v>-20.209917974209652</v>
      </c>
      <c r="F33" s="47">
        <v>319.2800826975211</v>
      </c>
      <c r="G33" s="47">
        <v>14.345348667189745</v>
      </c>
      <c r="H33" s="5">
        <f t="shared" si="0"/>
        <v>205.7890283832426</v>
      </c>
      <c r="I33" s="5">
        <v>67.205722656642777</v>
      </c>
      <c r="J33" s="4">
        <f t="shared" si="4"/>
        <v>4.750787136517201</v>
      </c>
      <c r="K33" s="4">
        <f t="shared" si="1"/>
        <v>13.855698868384536</v>
      </c>
      <c r="L33" s="4">
        <f t="shared" si="2"/>
        <v>1.3832792651520287</v>
      </c>
      <c r="M33" s="6">
        <f t="shared" si="3"/>
        <v>-18.826638709057622</v>
      </c>
      <c r="N33" s="6"/>
      <c r="O33"/>
      <c r="P33"/>
      <c r="Q33"/>
      <c r="R33"/>
      <c r="S33"/>
      <c r="T33"/>
      <c r="U33"/>
      <c r="V33"/>
      <c r="AC33" s="64" t="s">
        <v>223</v>
      </c>
    </row>
    <row r="34" spans="1:32" x14ac:dyDescent="0.45">
      <c r="A34" s="52" t="s">
        <v>24</v>
      </c>
      <c r="B34" s="53" t="s">
        <v>17</v>
      </c>
      <c r="C34" s="53">
        <v>2009</v>
      </c>
      <c r="D34" s="53" t="s">
        <v>19</v>
      </c>
      <c r="E34" s="47">
        <v>-20.387857796984413</v>
      </c>
      <c r="F34" s="47">
        <v>361.17848581650713</v>
      </c>
      <c r="G34" s="47">
        <v>14.864055590186766</v>
      </c>
      <c r="H34" s="5">
        <f t="shared" si="0"/>
        <v>220.94014858816243</v>
      </c>
      <c r="I34" s="5">
        <v>74.64036558230697</v>
      </c>
      <c r="J34" s="4">
        <f t="shared" si="4"/>
        <v>4.8389163557650399</v>
      </c>
      <c r="K34" s="4">
        <f t="shared" si="1"/>
        <v>14.493754415738891</v>
      </c>
      <c r="L34" s="4">
        <f t="shared" si="2"/>
        <v>1.4705271922073897</v>
      </c>
      <c r="M34" s="6">
        <f t="shared" si="3"/>
        <v>-18.917330604777025</v>
      </c>
      <c r="N34" s="6"/>
      <c r="O34"/>
      <c r="P34"/>
      <c r="Q34"/>
      <c r="R34"/>
      <c r="S34"/>
      <c r="T34"/>
      <c r="U34"/>
      <c r="V34"/>
      <c r="AC34" s="64" t="s">
        <v>17</v>
      </c>
    </row>
    <row r="35" spans="1:32" x14ac:dyDescent="0.45">
      <c r="A35" s="52" t="s">
        <v>26</v>
      </c>
      <c r="B35" s="53" t="s">
        <v>17</v>
      </c>
      <c r="C35" s="53">
        <v>2009</v>
      </c>
      <c r="D35" s="53" t="s">
        <v>19</v>
      </c>
      <c r="E35" s="47">
        <v>-20.302338654428258</v>
      </c>
      <c r="F35" s="47">
        <v>326.46982221508898</v>
      </c>
      <c r="G35" s="47">
        <v>15.051797250881123</v>
      </c>
      <c r="H35" s="5">
        <f t="shared" si="0"/>
        <v>226.55660048163253</v>
      </c>
      <c r="I35" s="5">
        <v>67.73738583281019</v>
      </c>
      <c r="J35" s="4">
        <f t="shared" si="4"/>
        <v>4.819640117510346</v>
      </c>
      <c r="K35" s="4">
        <f t="shared" si="1"/>
        <v>14.354194450774905</v>
      </c>
      <c r="L35" s="4">
        <f t="shared" si="2"/>
        <v>1.4514437163352425</v>
      </c>
      <c r="M35" s="6">
        <f t="shared" si="3"/>
        <v>-18.850894938093017</v>
      </c>
      <c r="N35" s="6"/>
      <c r="O35"/>
      <c r="P35"/>
      <c r="Q35"/>
      <c r="R35"/>
      <c r="S35"/>
      <c r="T35"/>
      <c r="U35"/>
      <c r="V35"/>
      <c r="AC35" s="64" t="s">
        <v>224</v>
      </c>
      <c r="AD35" s="4">
        <f>(AVERAGE(AE8:AE11)-AVERAGE(AE28:AE29))/(AE23-AVERAGE(AE28:AE29))</f>
        <v>-0.44536988796245375</v>
      </c>
      <c r="AF35" s="64" t="s">
        <v>227</v>
      </c>
    </row>
    <row r="36" spans="1:32" x14ac:dyDescent="0.45">
      <c r="A36" s="52" t="s">
        <v>28</v>
      </c>
      <c r="B36" s="53" t="s">
        <v>17</v>
      </c>
      <c r="C36" s="53">
        <v>2009</v>
      </c>
      <c r="D36" s="53" t="s">
        <v>19</v>
      </c>
      <c r="E36" s="47">
        <v>-20.394574295713763</v>
      </c>
      <c r="F36" s="47">
        <v>460.13475667059532</v>
      </c>
      <c r="G36" s="47">
        <v>14.590215323247081</v>
      </c>
      <c r="H36" s="5">
        <f t="shared" si="0"/>
        <v>212.87438317871394</v>
      </c>
      <c r="I36" s="5">
        <v>87.342165075205898</v>
      </c>
      <c r="J36" s="4">
        <f t="shared" si="4"/>
        <v>5.2681858329753641</v>
      </c>
      <c r="K36" s="4">
        <f t="shared" si="1"/>
        <v>17.60166543074164</v>
      </c>
      <c r="L36" s="4">
        <f t="shared" si="2"/>
        <v>1.8955039746456106</v>
      </c>
      <c r="M36" s="6">
        <f t="shared" si="3"/>
        <v>-18.499070321068153</v>
      </c>
      <c r="N36" s="6"/>
      <c r="O36"/>
      <c r="P36"/>
      <c r="Q36"/>
      <c r="R36"/>
      <c r="S36"/>
      <c r="T36"/>
      <c r="U36"/>
      <c r="V36"/>
      <c r="AC36" s="64" t="s">
        <v>225</v>
      </c>
      <c r="AD36" s="4">
        <f>(AVERAGE(AE8:AE11)-AE23)/(AVERAGE(AE28:AE29)-AE23)</f>
        <v>1.4453698879624537</v>
      </c>
      <c r="AF36" s="64" t="s">
        <v>226</v>
      </c>
    </row>
    <row r="37" spans="1:32" x14ac:dyDescent="0.45">
      <c r="A37" s="52" t="s">
        <v>30</v>
      </c>
      <c r="B37" s="53" t="s">
        <v>17</v>
      </c>
      <c r="C37" s="53">
        <v>2009</v>
      </c>
      <c r="D37" s="53" t="s">
        <v>19</v>
      </c>
      <c r="E37" s="47">
        <v>-20.212241516685278</v>
      </c>
      <c r="F37" s="47">
        <v>367.15574654447528</v>
      </c>
      <c r="G37" s="47">
        <v>14.578889342774277</v>
      </c>
      <c r="H37" s="5">
        <f t="shared" si="0"/>
        <v>212.54401446885737</v>
      </c>
      <c r="I37" s="5">
        <v>77.820943402748057</v>
      </c>
      <c r="J37" s="4">
        <f t="shared" si="4"/>
        <v>4.7179554820394287</v>
      </c>
      <c r="K37" s="4">
        <f t="shared" si="1"/>
        <v>13.617997689965463</v>
      </c>
      <c r="L37" s="4">
        <f t="shared" si="2"/>
        <v>1.3507759272190349</v>
      </c>
      <c r="M37" s="6">
        <f t="shared" si="3"/>
        <v>-18.861465589466242</v>
      </c>
      <c r="N37" s="6"/>
      <c r="O37"/>
      <c r="P37"/>
      <c r="Q37"/>
      <c r="R37"/>
      <c r="S37"/>
      <c r="T37"/>
      <c r="U37"/>
      <c r="V37"/>
      <c r="AC37" s="64" t="s">
        <v>46</v>
      </c>
    </row>
    <row r="38" spans="1:32" x14ac:dyDescent="0.45">
      <c r="A38" s="52" t="s">
        <v>31</v>
      </c>
      <c r="B38" s="53" t="s">
        <v>17</v>
      </c>
      <c r="C38" s="53">
        <v>2009</v>
      </c>
      <c r="D38" s="53" t="s">
        <v>19</v>
      </c>
      <c r="E38" s="47">
        <v>-20.206107743232387</v>
      </c>
      <c r="F38" s="47">
        <v>322.87532260073999</v>
      </c>
      <c r="G38" s="47">
        <v>15.235376890534907</v>
      </c>
      <c r="H38" s="5">
        <f t="shared" ref="H38:H69" si="7">G38^2</f>
        <v>232.11670899664509</v>
      </c>
      <c r="I38" s="5">
        <v>68.800427299188513</v>
      </c>
      <c r="J38" s="4">
        <f t="shared" si="4"/>
        <v>4.6929261237967372</v>
      </c>
      <c r="K38" s="4">
        <f t="shared" ref="K38:K69" si="8">(-20.54 + 7.24*J38)</f>
        <v>13.436785136288378</v>
      </c>
      <c r="L38" s="4">
        <f t="shared" ref="L38:L69" si="9">(-3.32+0.99*J38)</f>
        <v>1.3259968625587697</v>
      </c>
      <c r="M38" s="6">
        <f t="shared" ref="M38:M69" si="10">L38+E38</f>
        <v>-18.880110880673616</v>
      </c>
      <c r="N38" s="6"/>
      <c r="AC38" s="64" t="s">
        <v>224</v>
      </c>
      <c r="AD38" s="4">
        <f>(AVERAGE(AE13:AE16)-AVERAGE(AE30:AE31))/(AE24-AVERAGE(AE30:AE31))</f>
        <v>-0.80484644574781572</v>
      </c>
    </row>
    <row r="39" spans="1:32" x14ac:dyDescent="0.45">
      <c r="A39" s="52" t="s">
        <v>32</v>
      </c>
      <c r="B39" s="53" t="s">
        <v>17</v>
      </c>
      <c r="C39" s="53">
        <v>2009</v>
      </c>
      <c r="D39" s="53" t="s">
        <v>19</v>
      </c>
      <c r="E39" s="47">
        <v>-20.14483497474442</v>
      </c>
      <c r="F39" s="47">
        <v>279.68358469670477</v>
      </c>
      <c r="G39" s="47">
        <v>15.062186192396421</v>
      </c>
      <c r="H39" s="5">
        <f t="shared" si="7"/>
        <v>226.86945289441741</v>
      </c>
      <c r="I39" s="5">
        <v>64.545982346023465</v>
      </c>
      <c r="J39" s="4">
        <f t="shared" si="4"/>
        <v>4.3330905275769727</v>
      </c>
      <c r="K39" s="4">
        <f t="shared" si="8"/>
        <v>10.831575419657284</v>
      </c>
      <c r="L39" s="4">
        <f t="shared" si="9"/>
        <v>0.96975962230120283</v>
      </c>
      <c r="M39" s="6">
        <f t="shared" si="10"/>
        <v>-19.175075352443216</v>
      </c>
      <c r="N39" s="6"/>
      <c r="AC39" s="64" t="s">
        <v>225</v>
      </c>
      <c r="AD39" s="4">
        <f>(AVERAGE(AE13:AE16)-AE24)/(AVERAGE(AE30:AE31)-AE24)</f>
        <v>1.8048464457478157</v>
      </c>
    </row>
    <row r="40" spans="1:32" x14ac:dyDescent="0.45">
      <c r="A40" s="52" t="s">
        <v>33</v>
      </c>
      <c r="B40" s="53" t="s">
        <v>17</v>
      </c>
      <c r="C40" s="53">
        <v>2009</v>
      </c>
      <c r="D40" s="53" t="s">
        <v>19</v>
      </c>
      <c r="E40" s="47">
        <v>-20.221271284898311</v>
      </c>
      <c r="F40" s="47">
        <v>357.59114232789983</v>
      </c>
      <c r="G40" s="47">
        <v>14.351675678548707</v>
      </c>
      <c r="H40" s="5">
        <f t="shared" si="7"/>
        <v>205.97059478224651</v>
      </c>
      <c r="I40" s="5">
        <v>80.998102591711557</v>
      </c>
      <c r="J40" s="4">
        <f t="shared" si="4"/>
        <v>4.4148088768253659</v>
      </c>
      <c r="K40" s="4">
        <f t="shared" si="8"/>
        <v>11.423216268215651</v>
      </c>
      <c r="L40" s="4">
        <f t="shared" si="9"/>
        <v>1.0506607880571122</v>
      </c>
      <c r="M40" s="6">
        <f t="shared" si="10"/>
        <v>-19.170610496841199</v>
      </c>
      <c r="N40" s="6"/>
    </row>
    <row r="41" spans="1:32" x14ac:dyDescent="0.45">
      <c r="A41" s="52" t="s">
        <v>78</v>
      </c>
      <c r="B41" s="53" t="s">
        <v>46</v>
      </c>
      <c r="C41" s="53">
        <v>2009</v>
      </c>
      <c r="D41" s="53" t="s">
        <v>57</v>
      </c>
      <c r="E41" s="47">
        <v>-22.869182318672998</v>
      </c>
      <c r="F41" s="47">
        <v>45.336454397354643</v>
      </c>
      <c r="G41" s="47">
        <v>8.6048591637684826</v>
      </c>
      <c r="H41" s="5">
        <f t="shared" si="7"/>
        <v>74.043601228290427</v>
      </c>
      <c r="I41" s="5">
        <v>7.8177193783290422</v>
      </c>
      <c r="J41" s="4">
        <f t="shared" si="4"/>
        <v>5.7991918363082569</v>
      </c>
      <c r="K41" s="4">
        <f t="shared" si="8"/>
        <v>21.446148894871783</v>
      </c>
      <c r="L41" s="4">
        <f t="shared" si="9"/>
        <v>2.4211999179451742</v>
      </c>
      <c r="M41" s="6">
        <f t="shared" si="10"/>
        <v>-20.447982400727824</v>
      </c>
      <c r="N41" s="6"/>
    </row>
    <row r="42" spans="1:32" x14ac:dyDescent="0.45">
      <c r="A42" s="52" t="s">
        <v>79</v>
      </c>
      <c r="B42" s="53" t="s">
        <v>46</v>
      </c>
      <c r="C42" s="53">
        <v>2009</v>
      </c>
      <c r="D42" s="53" t="s">
        <v>57</v>
      </c>
      <c r="E42" s="47">
        <v>-22.75774602546343</v>
      </c>
      <c r="F42" s="47">
        <v>58.598960466116282</v>
      </c>
      <c r="G42" s="47">
        <v>7.6160867459611543</v>
      </c>
      <c r="H42" s="5">
        <f t="shared" si="7"/>
        <v>58.004777322005161</v>
      </c>
      <c r="I42" s="5">
        <v>9.8232591387323023</v>
      </c>
      <c r="J42" s="4">
        <f t="shared" si="4"/>
        <v>5.9653277632741464</v>
      </c>
      <c r="K42" s="4">
        <f t="shared" si="8"/>
        <v>22.648973006104825</v>
      </c>
      <c r="L42" s="4">
        <f t="shared" si="9"/>
        <v>2.5856744856414049</v>
      </c>
      <c r="M42" s="6">
        <f t="shared" si="10"/>
        <v>-20.172071539822024</v>
      </c>
      <c r="N42" s="6"/>
    </row>
    <row r="43" spans="1:32" x14ac:dyDescent="0.45">
      <c r="A43" s="52" t="s">
        <v>80</v>
      </c>
      <c r="B43" s="53" t="s">
        <v>46</v>
      </c>
      <c r="C43" s="53">
        <v>2009</v>
      </c>
      <c r="D43" s="53" t="s">
        <v>57</v>
      </c>
      <c r="E43" s="47">
        <v>-22.485407374229865</v>
      </c>
      <c r="F43" s="47">
        <v>60.909773238061867</v>
      </c>
      <c r="G43" s="47">
        <v>9.15971944709705</v>
      </c>
      <c r="H43" s="5">
        <f t="shared" si="7"/>
        <v>83.90046034952789</v>
      </c>
      <c r="I43" s="5">
        <v>11.231779610084255</v>
      </c>
      <c r="J43" s="4">
        <f t="shared" si="4"/>
        <v>5.4229850791743726</v>
      </c>
      <c r="K43" s="4">
        <f t="shared" si="8"/>
        <v>18.722411973222457</v>
      </c>
      <c r="L43" s="4">
        <f t="shared" si="9"/>
        <v>2.0487552283826287</v>
      </c>
      <c r="M43" s="6">
        <f t="shared" si="10"/>
        <v>-20.436652145847237</v>
      </c>
      <c r="N43" s="6"/>
    </row>
    <row r="44" spans="1:32" x14ac:dyDescent="0.45">
      <c r="A44" s="52" t="s">
        <v>81</v>
      </c>
      <c r="B44" s="53" t="s">
        <v>46</v>
      </c>
      <c r="C44" s="53">
        <v>2009</v>
      </c>
      <c r="D44" s="53" t="s">
        <v>57</v>
      </c>
      <c r="E44" s="47">
        <v>-22.54167050060148</v>
      </c>
      <c r="F44" s="47">
        <v>81.572252304406305</v>
      </c>
      <c r="G44" s="47">
        <v>7.9300724405830945</v>
      </c>
      <c r="H44" s="5">
        <f t="shared" si="7"/>
        <v>62.886048912895518</v>
      </c>
      <c r="I44" s="5">
        <v>13.451603742807043</v>
      </c>
      <c r="J44" s="4">
        <f t="shared" si="4"/>
        <v>6.0641284016432104</v>
      </c>
      <c r="K44" s="4">
        <f t="shared" si="8"/>
        <v>23.364289627896845</v>
      </c>
      <c r="L44" s="4">
        <f t="shared" si="9"/>
        <v>2.6834871176267785</v>
      </c>
      <c r="M44" s="6">
        <f t="shared" si="10"/>
        <v>-19.858183382974701</v>
      </c>
      <c r="N44" s="6"/>
    </row>
    <row r="45" spans="1:32" x14ac:dyDescent="0.45">
      <c r="A45" s="52" t="s">
        <v>82</v>
      </c>
      <c r="B45" s="53" t="s">
        <v>46</v>
      </c>
      <c r="C45" s="53">
        <v>2009</v>
      </c>
      <c r="D45" s="53" t="s">
        <v>57</v>
      </c>
      <c r="E45" s="47">
        <v>-22.946997285532166</v>
      </c>
      <c r="F45" s="47">
        <v>80.23598767883783</v>
      </c>
      <c r="G45" s="47">
        <v>7.1722323816086053</v>
      </c>
      <c r="H45" s="5">
        <f t="shared" si="7"/>
        <v>51.440917335795049</v>
      </c>
      <c r="I45" s="5">
        <v>12.747929897391456</v>
      </c>
      <c r="J45" s="4">
        <f t="shared" si="4"/>
        <v>6.2940405481250812</v>
      </c>
      <c r="K45" s="4">
        <f t="shared" si="8"/>
        <v>25.028853568425589</v>
      </c>
      <c r="L45" s="4">
        <f t="shared" si="9"/>
        <v>2.9111001426438308</v>
      </c>
      <c r="M45" s="6">
        <f t="shared" si="10"/>
        <v>-20.035897142888334</v>
      </c>
      <c r="N45" s="6"/>
    </row>
    <row r="46" spans="1:32" x14ac:dyDescent="0.45">
      <c r="A46" s="52" t="s">
        <v>83</v>
      </c>
      <c r="B46" s="53" t="s">
        <v>46</v>
      </c>
      <c r="C46" s="53">
        <v>2009</v>
      </c>
      <c r="D46" s="53" t="s">
        <v>57</v>
      </c>
      <c r="E46" s="47">
        <v>-22.881875418568857</v>
      </c>
      <c r="F46" s="47">
        <v>69.785397051298787</v>
      </c>
      <c r="G46" s="47">
        <v>8.8982483795907683</v>
      </c>
      <c r="H46" s="5">
        <f t="shared" si="7"/>
        <v>79.178824224889738</v>
      </c>
      <c r="I46" s="5">
        <v>10.581773006758855</v>
      </c>
      <c r="J46" s="4">
        <f t="shared" si="4"/>
        <v>6.5948680818162542</v>
      </c>
      <c r="K46" s="4">
        <f t="shared" si="8"/>
        <v>27.20684491234968</v>
      </c>
      <c r="L46" s="4">
        <f t="shared" si="9"/>
        <v>3.2089194009980919</v>
      </c>
      <c r="M46" s="6">
        <f t="shared" si="10"/>
        <v>-19.672956017570765</v>
      </c>
      <c r="N46" s="6"/>
    </row>
    <row r="47" spans="1:32" x14ac:dyDescent="0.45">
      <c r="A47" s="52" t="s">
        <v>84</v>
      </c>
      <c r="B47" s="53" t="s">
        <v>46</v>
      </c>
      <c r="C47" s="53">
        <v>2009</v>
      </c>
      <c r="D47" s="53" t="s">
        <v>57</v>
      </c>
      <c r="E47" s="47">
        <v>-22.806900790968697</v>
      </c>
      <c r="F47" s="47">
        <v>82.786951960615568</v>
      </c>
      <c r="G47" s="47">
        <v>10.304884371073646</v>
      </c>
      <c r="H47" s="5">
        <f t="shared" si="7"/>
        <v>106.19064190119789</v>
      </c>
      <c r="I47" s="5">
        <v>13.722204796611877</v>
      </c>
      <c r="J47" s="4">
        <f t="shared" si="4"/>
        <v>6.0330648891828478</v>
      </c>
      <c r="K47" s="4">
        <f t="shared" si="8"/>
        <v>23.139389797683819</v>
      </c>
      <c r="L47" s="4">
        <f t="shared" si="9"/>
        <v>2.6527342402910192</v>
      </c>
      <c r="M47" s="6">
        <f t="shared" si="10"/>
        <v>-20.154166550677679</v>
      </c>
      <c r="N47" s="6"/>
    </row>
    <row r="48" spans="1:32" x14ac:dyDescent="0.45">
      <c r="A48" s="52" t="s">
        <v>76</v>
      </c>
      <c r="B48" s="53" t="s">
        <v>46</v>
      </c>
      <c r="C48" s="53">
        <v>2009</v>
      </c>
      <c r="D48" s="53" t="s">
        <v>57</v>
      </c>
      <c r="E48" s="47">
        <v>-24.015368176403477</v>
      </c>
      <c r="F48" s="47">
        <v>50.447935154960497</v>
      </c>
      <c r="G48" s="47">
        <v>8.8177546385471341</v>
      </c>
      <c r="H48" s="5">
        <f t="shared" si="7"/>
        <v>77.752796865619501</v>
      </c>
      <c r="I48" s="5">
        <v>7.4381466957140185</v>
      </c>
      <c r="J48" s="4">
        <f t="shared" si="4"/>
        <v>6.7823259232073791</v>
      </c>
      <c r="K48" s="4">
        <f t="shared" si="8"/>
        <v>28.564039684021431</v>
      </c>
      <c r="L48" s="4">
        <f t="shared" si="9"/>
        <v>3.3945026639753055</v>
      </c>
      <c r="M48" s="6">
        <f t="shared" si="10"/>
        <v>-20.620865512428171</v>
      </c>
      <c r="N48" s="6"/>
    </row>
    <row r="49" spans="1:14" x14ac:dyDescent="0.45">
      <c r="A49" s="52" t="s">
        <v>77</v>
      </c>
      <c r="B49" s="53" t="s">
        <v>46</v>
      </c>
      <c r="C49" s="53">
        <v>2009</v>
      </c>
      <c r="D49" s="53" t="s">
        <v>57</v>
      </c>
      <c r="E49" s="47">
        <v>-24.507325143341554</v>
      </c>
      <c r="F49" s="47">
        <v>60.544927804580666</v>
      </c>
      <c r="G49" s="47">
        <v>7.6298568094464327</v>
      </c>
      <c r="H49" s="5">
        <f t="shared" si="7"/>
        <v>58.214714932656101</v>
      </c>
      <c r="I49" s="5">
        <v>9.2271533839813902</v>
      </c>
      <c r="J49" s="4">
        <f t="shared" si="4"/>
        <v>6.5616041356469097</v>
      </c>
      <c r="K49" s="4">
        <f t="shared" si="8"/>
        <v>26.966013942083627</v>
      </c>
      <c r="L49" s="4">
        <f t="shared" si="9"/>
        <v>3.175988094290441</v>
      </c>
      <c r="M49" s="6">
        <f t="shared" si="10"/>
        <v>-21.331337049051111</v>
      </c>
      <c r="N49" s="6"/>
    </row>
    <row r="50" spans="1:14" x14ac:dyDescent="0.45">
      <c r="A50" s="52" t="s">
        <v>45</v>
      </c>
      <c r="B50" s="53" t="s">
        <v>46</v>
      </c>
      <c r="C50" s="53">
        <v>2009</v>
      </c>
      <c r="D50" s="53" t="s">
        <v>19</v>
      </c>
      <c r="E50" s="47">
        <v>-19.611196403500958</v>
      </c>
      <c r="F50" s="47">
        <v>266.46484648459943</v>
      </c>
      <c r="G50" s="47">
        <v>16.551627354230128</v>
      </c>
      <c r="H50" s="5">
        <f t="shared" si="7"/>
        <v>273.95636807329902</v>
      </c>
      <c r="I50" s="5">
        <v>59.752467181822958</v>
      </c>
      <c r="J50" s="4">
        <f t="shared" si="4"/>
        <v>4.4594785630150442</v>
      </c>
      <c r="K50" s="4">
        <f t="shared" si="8"/>
        <v>11.746624796228922</v>
      </c>
      <c r="L50" s="4">
        <f t="shared" si="9"/>
        <v>1.0948837773848941</v>
      </c>
      <c r="M50" s="6">
        <f t="shared" si="10"/>
        <v>-18.516312626116065</v>
      </c>
      <c r="N50" s="6"/>
    </row>
    <row r="51" spans="1:14" x14ac:dyDescent="0.45">
      <c r="A51" s="52" t="s">
        <v>47</v>
      </c>
      <c r="B51" s="53" t="s">
        <v>46</v>
      </c>
      <c r="C51" s="53">
        <v>2009</v>
      </c>
      <c r="D51" s="53" t="s">
        <v>19</v>
      </c>
      <c r="E51" s="47">
        <v>-19.597665591786477</v>
      </c>
      <c r="F51" s="47">
        <v>312.08738202447392</v>
      </c>
      <c r="G51" s="47">
        <v>16.871727445114363</v>
      </c>
      <c r="H51" s="5">
        <f t="shared" si="7"/>
        <v>284.65518698222525</v>
      </c>
      <c r="I51" s="5">
        <v>68.800427299188513</v>
      </c>
      <c r="J51" s="4">
        <f t="shared" si="4"/>
        <v>4.5361256357800981</v>
      </c>
      <c r="K51" s="4">
        <f t="shared" si="8"/>
        <v>12.30154960304791</v>
      </c>
      <c r="L51" s="4">
        <f t="shared" si="9"/>
        <v>1.1707643794222968</v>
      </c>
      <c r="M51" s="6">
        <f t="shared" si="10"/>
        <v>-18.426901212364179</v>
      </c>
      <c r="N51" s="6"/>
    </row>
    <row r="52" spans="1:14" x14ac:dyDescent="0.45">
      <c r="A52" s="52" t="s">
        <v>48</v>
      </c>
      <c r="B52" s="53" t="s">
        <v>46</v>
      </c>
      <c r="C52" s="53">
        <v>2009</v>
      </c>
      <c r="D52" s="53" t="s">
        <v>19</v>
      </c>
      <c r="E52" s="47">
        <v>-19.480286860350443</v>
      </c>
      <c r="F52" s="47">
        <v>309.68915709890723</v>
      </c>
      <c r="G52" s="47">
        <v>17.015417916376474</v>
      </c>
      <c r="H52" s="5">
        <f t="shared" si="7"/>
        <v>289.52444686894552</v>
      </c>
      <c r="I52" s="5">
        <v>67.73738583281019</v>
      </c>
      <c r="J52" s="4">
        <f t="shared" si="4"/>
        <v>4.5719088992197578</v>
      </c>
      <c r="K52" s="4">
        <f t="shared" si="8"/>
        <v>12.560620430351051</v>
      </c>
      <c r="L52" s="4">
        <f t="shared" si="9"/>
        <v>1.2061898102275603</v>
      </c>
      <c r="M52" s="6">
        <f t="shared" si="10"/>
        <v>-18.274097050122883</v>
      </c>
      <c r="N52" s="6"/>
    </row>
    <row r="53" spans="1:14" x14ac:dyDescent="0.45">
      <c r="A53" s="52" t="s">
        <v>49</v>
      </c>
      <c r="B53" s="53" t="s">
        <v>46</v>
      </c>
      <c r="C53" s="53">
        <v>2009</v>
      </c>
      <c r="D53" s="53" t="s">
        <v>19</v>
      </c>
      <c r="E53" s="47">
        <v>-19.576362311113073</v>
      </c>
      <c r="F53" s="47">
        <v>313.28637110577893</v>
      </c>
      <c r="G53" s="47">
        <v>16.866921915872013</v>
      </c>
      <c r="H53" s="5">
        <f t="shared" si="7"/>
        <v>284.49305491612358</v>
      </c>
      <c r="I53" s="5">
        <v>67.205722656642777</v>
      </c>
      <c r="J53" s="4">
        <f t="shared" si="4"/>
        <v>4.6616025945643624</v>
      </c>
      <c r="K53" s="4">
        <f t="shared" si="8"/>
        <v>13.210002784645987</v>
      </c>
      <c r="L53" s="4">
        <f t="shared" si="9"/>
        <v>1.2949865686187185</v>
      </c>
      <c r="M53" s="6">
        <f t="shared" si="10"/>
        <v>-18.281375742494355</v>
      </c>
      <c r="N53" s="6"/>
    </row>
    <row r="54" spans="1:14" x14ac:dyDescent="0.45">
      <c r="A54" s="52" t="s">
        <v>50</v>
      </c>
      <c r="B54" s="53" t="s">
        <v>46</v>
      </c>
      <c r="C54" s="53">
        <v>2009</v>
      </c>
      <c r="D54" s="53" t="s">
        <v>19</v>
      </c>
      <c r="E54" s="47">
        <v>-19.82158388475743</v>
      </c>
      <c r="F54" s="47">
        <v>250.82986965109473</v>
      </c>
      <c r="G54" s="47">
        <v>17.517737070367762</v>
      </c>
      <c r="H54" s="5">
        <f t="shared" si="7"/>
        <v>306.87111206653691</v>
      </c>
      <c r="I54" s="5">
        <v>49.768013216774889</v>
      </c>
      <c r="J54" s="4">
        <f t="shared" ref="J54:J79" si="11">F54/I54</f>
        <v>5.0399815752851795</v>
      </c>
      <c r="K54" s="4">
        <f t="shared" si="8"/>
        <v>15.9494666050647</v>
      </c>
      <c r="L54" s="4">
        <f t="shared" si="9"/>
        <v>1.6695817595323281</v>
      </c>
      <c r="M54" s="6">
        <f t="shared" si="10"/>
        <v>-18.152002125225103</v>
      </c>
      <c r="N54" s="6"/>
    </row>
    <row r="55" spans="1:14" x14ac:dyDescent="0.45">
      <c r="A55" s="52" t="s">
        <v>51</v>
      </c>
      <c r="B55" s="53" t="s">
        <v>46</v>
      </c>
      <c r="C55" s="53">
        <v>2009</v>
      </c>
      <c r="D55" s="53" t="s">
        <v>19</v>
      </c>
      <c r="E55" s="47">
        <v>-19.667270807273763</v>
      </c>
      <c r="F55" s="47">
        <v>406.55409389113339</v>
      </c>
      <c r="G55" s="47">
        <v>16.591216931266647</v>
      </c>
      <c r="H55" s="5">
        <f t="shared" si="7"/>
        <v>275.26847926034907</v>
      </c>
      <c r="I55" s="5">
        <v>85.228996972475613</v>
      </c>
      <c r="J55" s="4">
        <f t="shared" si="11"/>
        <v>4.7701381963045808</v>
      </c>
      <c r="K55" s="4">
        <f t="shared" si="8"/>
        <v>13.995800541245167</v>
      </c>
      <c r="L55" s="4">
        <f t="shared" si="9"/>
        <v>1.4024368143415349</v>
      </c>
      <c r="M55" s="6">
        <f t="shared" si="10"/>
        <v>-18.264833992932228</v>
      </c>
      <c r="N55" s="6"/>
    </row>
    <row r="56" spans="1:14" x14ac:dyDescent="0.45">
      <c r="A56" s="52" t="s">
        <v>52</v>
      </c>
      <c r="B56" s="53" t="s">
        <v>46</v>
      </c>
      <c r="C56" s="53">
        <v>2009</v>
      </c>
      <c r="D56" s="53" t="s">
        <v>19</v>
      </c>
      <c r="E56" s="47">
        <v>-19.410695740154829</v>
      </c>
      <c r="F56" s="47">
        <v>274.87792236185788</v>
      </c>
      <c r="G56" s="47">
        <v>17.014552744958042</v>
      </c>
      <c r="H56" s="5">
        <f t="shared" si="7"/>
        <v>289.49500511095926</v>
      </c>
      <c r="I56" s="5">
        <v>62.416480781789232</v>
      </c>
      <c r="J56" s="4">
        <f t="shared" si="11"/>
        <v>4.4039317647985188</v>
      </c>
      <c r="K56" s="4">
        <f t="shared" si="8"/>
        <v>11.344465977141279</v>
      </c>
      <c r="L56" s="4">
        <f t="shared" si="9"/>
        <v>1.039892447150534</v>
      </c>
      <c r="M56" s="6">
        <f t="shared" si="10"/>
        <v>-18.370803293004293</v>
      </c>
      <c r="N56" s="6"/>
    </row>
    <row r="57" spans="1:14" x14ac:dyDescent="0.45">
      <c r="A57" s="52" t="s">
        <v>55</v>
      </c>
      <c r="B57" s="53" t="s">
        <v>46</v>
      </c>
      <c r="C57" s="53">
        <v>2009</v>
      </c>
      <c r="D57" s="53" t="s">
        <v>19</v>
      </c>
      <c r="E57" s="47">
        <v>-19.379209677100999</v>
      </c>
      <c r="F57" s="47">
        <v>292.89237013622682</v>
      </c>
      <c r="G57" s="47">
        <v>16.939386497545552</v>
      </c>
      <c r="H57" s="5">
        <f t="shared" si="7"/>
        <v>286.94281491322857</v>
      </c>
      <c r="I57" s="5">
        <v>65.610163356227659</v>
      </c>
      <c r="J57" s="4">
        <f t="shared" si="11"/>
        <v>4.4641310911844529</v>
      </c>
      <c r="K57" s="4">
        <f t="shared" si="8"/>
        <v>11.780309100175444</v>
      </c>
      <c r="L57" s="4">
        <f t="shared" si="9"/>
        <v>1.0994897802726089</v>
      </c>
      <c r="M57" s="6">
        <f t="shared" si="10"/>
        <v>-18.279719896828389</v>
      </c>
      <c r="N57" s="6"/>
    </row>
    <row r="58" spans="1:14" x14ac:dyDescent="0.45">
      <c r="A58" s="52" t="s">
        <v>53</v>
      </c>
      <c r="B58" s="53" t="s">
        <v>46</v>
      </c>
      <c r="C58" s="53">
        <v>2009</v>
      </c>
      <c r="D58" s="53" t="s">
        <v>19</v>
      </c>
      <c r="E58" s="47">
        <v>-19.461604923638738</v>
      </c>
      <c r="F58" s="47">
        <v>308.48992125464554</v>
      </c>
      <c r="G58" s="47">
        <v>17.452937913854178</v>
      </c>
      <c r="H58" s="5">
        <f t="shared" si="7"/>
        <v>304.60504182484863</v>
      </c>
      <c r="I58" s="5">
        <v>65.078120332118317</v>
      </c>
      <c r="J58" s="4">
        <f t="shared" si="11"/>
        <v>4.740301651005046</v>
      </c>
      <c r="K58" s="4">
        <f t="shared" si="8"/>
        <v>13.779783953276535</v>
      </c>
      <c r="L58" s="4">
        <f t="shared" si="9"/>
        <v>1.3728986344949958</v>
      </c>
      <c r="M58" s="6">
        <f t="shared" si="10"/>
        <v>-18.088706289143744</v>
      </c>
      <c r="N58" s="6"/>
    </row>
    <row r="59" spans="1:14" x14ac:dyDescent="0.45">
      <c r="A59" s="52" t="s">
        <v>54</v>
      </c>
      <c r="B59" s="53" t="s">
        <v>46</v>
      </c>
      <c r="C59" s="53">
        <v>2009</v>
      </c>
      <c r="D59" s="53" t="s">
        <v>19</v>
      </c>
      <c r="E59" s="47">
        <v>-19.44922124910812</v>
      </c>
      <c r="F59" s="47">
        <v>276.07946132704791</v>
      </c>
      <c r="G59" s="47">
        <v>17.311933687482263</v>
      </c>
      <c r="H59" s="5">
        <f t="shared" si="7"/>
        <v>299.70304799978322</v>
      </c>
      <c r="I59" s="5">
        <v>60.285459825787186</v>
      </c>
      <c r="J59" s="4">
        <f t="shared" si="11"/>
        <v>4.5795364607794626</v>
      </c>
      <c r="K59" s="4">
        <f t="shared" si="8"/>
        <v>12.615843976043308</v>
      </c>
      <c r="L59" s="4">
        <f t="shared" si="9"/>
        <v>1.2137410961716681</v>
      </c>
      <c r="M59" s="6">
        <f t="shared" si="10"/>
        <v>-18.235480152936454</v>
      </c>
      <c r="N59" s="6"/>
    </row>
    <row r="60" spans="1:14" x14ac:dyDescent="0.45">
      <c r="A60" s="52" t="s">
        <v>67</v>
      </c>
      <c r="B60" s="53" t="s">
        <v>35</v>
      </c>
      <c r="C60" s="53">
        <v>2009</v>
      </c>
      <c r="D60" s="53" t="s">
        <v>57</v>
      </c>
      <c r="E60" s="47">
        <v>-24.871843794470212</v>
      </c>
      <c r="F60" s="47">
        <v>59.693593004112948</v>
      </c>
      <c r="G60" s="47">
        <v>9.8585103017931299</v>
      </c>
      <c r="H60" s="5">
        <f t="shared" si="7"/>
        <v>97.190225370561265</v>
      </c>
      <c r="I60" s="5">
        <v>9.281349564330748</v>
      </c>
      <c r="J60" s="4">
        <f t="shared" si="11"/>
        <v>6.4315639218591683</v>
      </c>
      <c r="K60" s="4">
        <f t="shared" si="8"/>
        <v>26.024522794260378</v>
      </c>
      <c r="L60" s="4">
        <f t="shared" si="9"/>
        <v>3.0472482826405769</v>
      </c>
      <c r="M60" s="6">
        <f t="shared" si="10"/>
        <v>-21.824595511829635</v>
      </c>
      <c r="N60" s="6"/>
    </row>
    <row r="61" spans="1:14" x14ac:dyDescent="0.45">
      <c r="A61" s="52" t="s">
        <v>68</v>
      </c>
      <c r="B61" s="53" t="s">
        <v>35</v>
      </c>
      <c r="C61" s="53">
        <v>2009</v>
      </c>
      <c r="D61" s="53" t="s">
        <v>57</v>
      </c>
      <c r="E61" s="47">
        <v>-23.367084976643888</v>
      </c>
      <c r="F61" s="47">
        <v>58.720589593844224</v>
      </c>
      <c r="G61" s="47">
        <v>10.382143002929025</v>
      </c>
      <c r="H61" s="5">
        <f t="shared" si="7"/>
        <v>107.78889333326812</v>
      </c>
      <c r="I61" s="5">
        <v>10.690116936844969</v>
      </c>
      <c r="J61" s="4">
        <f t="shared" si="11"/>
        <v>5.4929791639093839</v>
      </c>
      <c r="K61" s="4">
        <f t="shared" si="8"/>
        <v>19.229169146703939</v>
      </c>
      <c r="L61" s="4">
        <f t="shared" si="9"/>
        <v>2.1180493722702898</v>
      </c>
      <c r="M61" s="6">
        <f t="shared" si="10"/>
        <v>-21.249035604373599</v>
      </c>
      <c r="N61" s="6"/>
    </row>
    <row r="62" spans="1:14" x14ac:dyDescent="0.45">
      <c r="A62" s="52" t="s">
        <v>69</v>
      </c>
      <c r="B62" s="53" t="s">
        <v>35</v>
      </c>
      <c r="C62" s="53">
        <v>2009</v>
      </c>
      <c r="D62" s="53" t="s">
        <v>57</v>
      </c>
      <c r="E62" s="47">
        <v>-22.721730169566491</v>
      </c>
      <c r="F62" s="47">
        <v>104.39484304850693</v>
      </c>
      <c r="G62" s="47">
        <v>9.6925413332130876</v>
      </c>
      <c r="H62" s="5">
        <f t="shared" si="7"/>
        <v>93.945357496044139</v>
      </c>
      <c r="I62" s="5">
        <v>20.317513804434064</v>
      </c>
      <c r="J62" s="4">
        <f t="shared" si="11"/>
        <v>5.1381701547422578</v>
      </c>
      <c r="K62" s="4">
        <f t="shared" si="8"/>
        <v>16.660351920333952</v>
      </c>
      <c r="L62" s="4">
        <f t="shared" si="9"/>
        <v>1.766788453194835</v>
      </c>
      <c r="M62" s="6">
        <f t="shared" si="10"/>
        <v>-20.954941716371657</v>
      </c>
      <c r="N62" s="6"/>
    </row>
    <row r="63" spans="1:14" x14ac:dyDescent="0.45">
      <c r="A63" s="52" t="s">
        <v>70</v>
      </c>
      <c r="B63" s="53" t="s">
        <v>35</v>
      </c>
      <c r="C63" s="53">
        <v>2009</v>
      </c>
      <c r="D63" s="53" t="s">
        <v>57</v>
      </c>
      <c r="E63" s="47">
        <v>-22.898325110789262</v>
      </c>
      <c r="F63" s="47">
        <v>90.437668356671438</v>
      </c>
      <c r="G63" s="47">
        <v>9.3713184596645149</v>
      </c>
      <c r="H63" s="5">
        <f t="shared" si="7"/>
        <v>87.821609672448901</v>
      </c>
      <c r="I63" s="5">
        <v>15.507576340074769</v>
      </c>
      <c r="J63" s="4">
        <f t="shared" si="11"/>
        <v>5.8318377013538791</v>
      </c>
      <c r="K63" s="4">
        <f t="shared" si="8"/>
        <v>21.682504957802088</v>
      </c>
      <c r="L63" s="4">
        <f t="shared" si="9"/>
        <v>2.4535193243403408</v>
      </c>
      <c r="M63" s="6">
        <f t="shared" si="10"/>
        <v>-20.444805786448921</v>
      </c>
      <c r="N63" s="6"/>
    </row>
    <row r="64" spans="1:14" x14ac:dyDescent="0.45">
      <c r="A64" s="52" t="s">
        <v>71</v>
      </c>
      <c r="B64" s="53" t="s">
        <v>35</v>
      </c>
      <c r="C64" s="53">
        <v>2009</v>
      </c>
      <c r="D64" s="53" t="s">
        <v>57</v>
      </c>
      <c r="E64" s="47">
        <v>-23.29119446869872</v>
      </c>
      <c r="F64" s="47">
        <v>59.815214728952185</v>
      </c>
      <c r="G64" s="47">
        <v>10.192421112835998</v>
      </c>
      <c r="H64" s="5">
        <f t="shared" si="7"/>
        <v>103.885448141385</v>
      </c>
      <c r="I64" s="5">
        <v>9.6065067044099397</v>
      </c>
      <c r="J64" s="4">
        <f t="shared" si="11"/>
        <v>6.2265313052343529</v>
      </c>
      <c r="K64" s="4">
        <f t="shared" si="8"/>
        <v>24.540086649896715</v>
      </c>
      <c r="L64" s="4">
        <f t="shared" si="9"/>
        <v>2.8442659921820099</v>
      </c>
      <c r="M64" s="6">
        <f t="shared" si="10"/>
        <v>-20.44692847651671</v>
      </c>
      <c r="N64" s="6"/>
    </row>
    <row r="65" spans="1:14" x14ac:dyDescent="0.45">
      <c r="A65" s="52" t="s">
        <v>72</v>
      </c>
      <c r="B65" s="53" t="s">
        <v>35</v>
      </c>
      <c r="C65" s="53">
        <v>2009</v>
      </c>
      <c r="D65" s="53" t="s">
        <v>57</v>
      </c>
      <c r="E65" s="47">
        <v>-22.996216772268028</v>
      </c>
      <c r="F65" s="47">
        <v>64.67940923710708</v>
      </c>
      <c r="G65" s="47">
        <v>10.289989463151716</v>
      </c>
      <c r="H65" s="5">
        <f t="shared" si="7"/>
        <v>105.88388315177335</v>
      </c>
      <c r="I65" s="5">
        <v>10.039996379136987</v>
      </c>
      <c r="J65" s="4">
        <f t="shared" si="11"/>
        <v>6.4421745581014607</v>
      </c>
      <c r="K65" s="4">
        <f t="shared" si="8"/>
        <v>26.101343800654575</v>
      </c>
      <c r="L65" s="4">
        <f t="shared" si="9"/>
        <v>3.0577528125204458</v>
      </c>
      <c r="M65" s="6">
        <f t="shared" si="10"/>
        <v>-19.938463959747583</v>
      </c>
      <c r="N65" s="6"/>
    </row>
    <row r="66" spans="1:14" x14ac:dyDescent="0.45">
      <c r="A66" s="52" t="s">
        <v>73</v>
      </c>
      <c r="B66" s="53" t="s">
        <v>35</v>
      </c>
      <c r="C66" s="53">
        <v>2009</v>
      </c>
      <c r="D66" s="53" t="s">
        <v>57</v>
      </c>
      <c r="E66" s="47">
        <v>-23.281425352152525</v>
      </c>
      <c r="F66" s="47">
        <v>72.0947720177505</v>
      </c>
      <c r="G66" s="47">
        <v>10.269088343704034</v>
      </c>
      <c r="H66" s="5">
        <f t="shared" si="7"/>
        <v>105.45417541079806</v>
      </c>
      <c r="I66" s="5">
        <v>10.09417831518852</v>
      </c>
      <c r="J66" s="4">
        <f t="shared" si="11"/>
        <v>7.1422130426674606</v>
      </c>
      <c r="K66" s="4">
        <f t="shared" si="8"/>
        <v>31.169622428912419</v>
      </c>
      <c r="L66" s="4">
        <f t="shared" si="9"/>
        <v>3.7507909122407859</v>
      </c>
      <c r="M66" s="6">
        <f t="shared" si="10"/>
        <v>-19.53063443991174</v>
      </c>
      <c r="N66" s="6"/>
    </row>
    <row r="67" spans="1:14" x14ac:dyDescent="0.45">
      <c r="A67" s="52" t="s">
        <v>66</v>
      </c>
      <c r="B67" s="53" t="s">
        <v>35</v>
      </c>
      <c r="C67" s="53">
        <v>2009</v>
      </c>
      <c r="D67" s="53" t="s">
        <v>57</v>
      </c>
      <c r="E67" s="47">
        <v>-24.548192586391401</v>
      </c>
      <c r="F67" s="47">
        <v>72.82398663220664</v>
      </c>
      <c r="G67" s="47">
        <v>11.597662243827557</v>
      </c>
      <c r="H67" s="5">
        <f t="shared" si="7"/>
        <v>134.50576952190323</v>
      </c>
      <c r="I67" s="5">
        <v>9.6606962374203107</v>
      </c>
      <c r="J67" s="4">
        <f t="shared" si="11"/>
        <v>7.5381716640800605</v>
      </c>
      <c r="K67" s="4">
        <f t="shared" si="8"/>
        <v>34.036362847939643</v>
      </c>
      <c r="L67" s="4">
        <f t="shared" si="9"/>
        <v>4.14278994743926</v>
      </c>
      <c r="M67" s="6">
        <f t="shared" si="10"/>
        <v>-20.40540263895214</v>
      </c>
      <c r="N67" s="6"/>
    </row>
    <row r="68" spans="1:14" x14ac:dyDescent="0.45">
      <c r="A68" s="52" t="s">
        <v>74</v>
      </c>
      <c r="B68" s="53" t="s">
        <v>35</v>
      </c>
      <c r="C68" s="53">
        <v>2009</v>
      </c>
      <c r="D68" s="53" t="s">
        <v>57</v>
      </c>
      <c r="E68" s="47">
        <v>-23.739522803043325</v>
      </c>
      <c r="F68" s="47">
        <v>43.87576481975983</v>
      </c>
      <c r="G68" s="47">
        <v>11.970868760502443</v>
      </c>
      <c r="H68" s="5">
        <f t="shared" si="7"/>
        <v>143.30169888117328</v>
      </c>
      <c r="I68" s="5">
        <v>7.0042923669626971</v>
      </c>
      <c r="J68" s="4">
        <f t="shared" si="11"/>
        <v>6.2641252707710535</v>
      </c>
      <c r="K68" s="4">
        <f t="shared" si="8"/>
        <v>24.812266960382431</v>
      </c>
      <c r="L68" s="4">
        <f t="shared" si="9"/>
        <v>2.8814840180633428</v>
      </c>
      <c r="M68" s="6">
        <f t="shared" si="10"/>
        <v>-20.858038784979982</v>
      </c>
      <c r="N68" s="6"/>
    </row>
    <row r="69" spans="1:14" x14ac:dyDescent="0.45">
      <c r="A69" s="52" t="s">
        <v>75</v>
      </c>
      <c r="B69" s="53" t="s">
        <v>35</v>
      </c>
      <c r="C69" s="53">
        <v>2009</v>
      </c>
      <c r="D69" s="53" t="s">
        <v>57</v>
      </c>
      <c r="E69" s="47">
        <v>-23.401880948045505</v>
      </c>
      <c r="F69" s="47">
        <v>52.638125592041106</v>
      </c>
      <c r="G69" s="47">
        <v>8.719093052348132</v>
      </c>
      <c r="H69" s="5">
        <f t="shared" si="7"/>
        <v>76.022583655505471</v>
      </c>
      <c r="I69" s="5">
        <v>7.2754584445811847</v>
      </c>
      <c r="J69" s="4">
        <f t="shared" si="11"/>
        <v>7.2350252555213714</v>
      </c>
      <c r="K69" s="4">
        <f t="shared" si="8"/>
        <v>31.841582849974735</v>
      </c>
      <c r="L69" s="4">
        <f t="shared" si="9"/>
        <v>3.8426750029661574</v>
      </c>
      <c r="M69" s="6">
        <f t="shared" si="10"/>
        <v>-19.559205945079349</v>
      </c>
      <c r="N69" s="6"/>
    </row>
    <row r="70" spans="1:14" x14ac:dyDescent="0.45">
      <c r="A70" s="52" t="s">
        <v>34</v>
      </c>
      <c r="B70" s="53" t="s">
        <v>35</v>
      </c>
      <c r="C70" s="53">
        <v>2009</v>
      </c>
      <c r="D70" s="53" t="s">
        <v>19</v>
      </c>
      <c r="E70" s="47">
        <v>-20.079209677100998</v>
      </c>
      <c r="F70" s="47">
        <v>292.89237013622682</v>
      </c>
      <c r="G70" s="47">
        <v>15.689706189874126</v>
      </c>
      <c r="H70" s="5">
        <f t="shared" ref="H70:H79" si="12">G70^2</f>
        <v>246.16688032457446</v>
      </c>
      <c r="I70" s="5">
        <v>61.883867985766955</v>
      </c>
      <c r="J70" s="4">
        <f t="shared" si="11"/>
        <v>4.732935733810157</v>
      </c>
      <c r="K70" s="4">
        <f t="shared" ref="K70:K79" si="13">(-20.54 + 7.24*J70)</f>
        <v>13.726454712785539</v>
      </c>
      <c r="L70" s="4">
        <f t="shared" ref="L70:L79" si="14">(-3.32+0.99*J70)</f>
        <v>1.3656063764720554</v>
      </c>
      <c r="M70" s="6">
        <f t="shared" ref="M70:M79" si="15">L70+E70</f>
        <v>-18.713603300628943</v>
      </c>
      <c r="N70" s="6"/>
    </row>
    <row r="71" spans="1:14" x14ac:dyDescent="0.45">
      <c r="A71" s="52" t="s">
        <v>36</v>
      </c>
      <c r="B71" s="53" t="s">
        <v>35</v>
      </c>
      <c r="C71" s="53">
        <v>2009</v>
      </c>
      <c r="D71" s="53" t="s">
        <v>19</v>
      </c>
      <c r="E71" s="47">
        <v>-20.149209677100998</v>
      </c>
      <c r="F71" s="47">
        <v>292.89237013622682</v>
      </c>
      <c r="G71" s="47">
        <v>16.078091358770259</v>
      </c>
      <c r="H71" s="5">
        <f t="shared" si="12"/>
        <v>258.50502174096283</v>
      </c>
      <c r="I71" s="5">
        <v>64.545982346023465</v>
      </c>
      <c r="J71" s="4">
        <f t="shared" si="11"/>
        <v>4.537732008881127</v>
      </c>
      <c r="K71" s="4">
        <f t="shared" si="13"/>
        <v>12.313179744299362</v>
      </c>
      <c r="L71" s="4">
        <f t="shared" si="14"/>
        <v>1.1723546887923155</v>
      </c>
      <c r="M71" s="6">
        <f t="shared" si="15"/>
        <v>-18.976854988308684</v>
      </c>
      <c r="N71" s="6"/>
    </row>
    <row r="72" spans="1:14" x14ac:dyDescent="0.45">
      <c r="A72" s="52" t="s">
        <v>37</v>
      </c>
      <c r="B72" s="53" t="s">
        <v>35</v>
      </c>
      <c r="C72" s="53">
        <v>2009</v>
      </c>
      <c r="D72" s="53" t="s">
        <v>19</v>
      </c>
      <c r="E72" s="47">
        <v>-20.442338654428259</v>
      </c>
      <c r="F72" s="47">
        <v>326.46982221508898</v>
      </c>
      <c r="G72" s="47">
        <v>15.233035942966097</v>
      </c>
      <c r="H72" s="5">
        <f t="shared" si="12"/>
        <v>232.04538403969701</v>
      </c>
      <c r="I72" s="5">
        <v>65.610163356227659</v>
      </c>
      <c r="J72" s="4">
        <f t="shared" si="11"/>
        <v>4.9759032063757349</v>
      </c>
      <c r="K72" s="4">
        <f t="shared" si="13"/>
        <v>15.485539214160326</v>
      </c>
      <c r="L72" s="4">
        <f t="shared" si="14"/>
        <v>1.6061441743119773</v>
      </c>
      <c r="M72" s="6">
        <f t="shared" si="15"/>
        <v>-18.83619448011628</v>
      </c>
      <c r="N72" s="6"/>
    </row>
    <row r="73" spans="1:14" x14ac:dyDescent="0.45">
      <c r="A73" s="52" t="s">
        <v>38</v>
      </c>
      <c r="B73" s="53" t="s">
        <v>35</v>
      </c>
      <c r="C73" s="53">
        <v>2009</v>
      </c>
      <c r="D73" s="53" t="s">
        <v>19</v>
      </c>
      <c r="E73" s="47">
        <v>-20.10012975613278</v>
      </c>
      <c r="F73" s="47">
        <v>358.78700574508787</v>
      </c>
      <c r="G73" s="47">
        <v>14.84769167653087</v>
      </c>
      <c r="H73" s="5">
        <f t="shared" si="12"/>
        <v>220.45394812132406</v>
      </c>
      <c r="I73" s="5">
        <v>78.880376313677843</v>
      </c>
      <c r="J73" s="4">
        <f t="shared" si="11"/>
        <v>4.5484951075578763</v>
      </c>
      <c r="K73" s="4">
        <f t="shared" si="13"/>
        <v>12.391104578719023</v>
      </c>
      <c r="L73" s="4">
        <f t="shared" si="14"/>
        <v>1.1830101564822981</v>
      </c>
      <c r="M73" s="6">
        <f t="shared" si="15"/>
        <v>-18.917119599650484</v>
      </c>
      <c r="N73" s="6"/>
    </row>
    <row r="74" spans="1:14" x14ac:dyDescent="0.45">
      <c r="A74" s="52" t="s">
        <v>39</v>
      </c>
      <c r="B74" s="53" t="s">
        <v>35</v>
      </c>
      <c r="C74" s="53">
        <v>2009</v>
      </c>
      <c r="D74" s="53" t="s">
        <v>19</v>
      </c>
      <c r="E74" s="47">
        <v>-20.336107743232386</v>
      </c>
      <c r="F74" s="47">
        <v>322.87532260073999</v>
      </c>
      <c r="G74" s="47">
        <v>15.699484526657473</v>
      </c>
      <c r="H74" s="5">
        <f t="shared" si="12"/>
        <v>246.47381440275743</v>
      </c>
      <c r="I74" s="5">
        <v>66.142111418351519</v>
      </c>
      <c r="J74" s="4">
        <f t="shared" si="11"/>
        <v>4.8815393956588498</v>
      </c>
      <c r="K74" s="4">
        <f t="shared" si="13"/>
        <v>14.802345224570075</v>
      </c>
      <c r="L74" s="4">
        <f t="shared" si="14"/>
        <v>1.5127240017022614</v>
      </c>
      <c r="M74" s="6">
        <f t="shared" si="15"/>
        <v>-18.823383741530126</v>
      </c>
      <c r="N74" s="6"/>
    </row>
    <row r="75" spans="1:14" x14ac:dyDescent="0.45">
      <c r="A75" s="52" t="s">
        <v>40</v>
      </c>
      <c r="B75" s="53" t="s">
        <v>35</v>
      </c>
      <c r="C75" s="53">
        <v>2009</v>
      </c>
      <c r="D75" s="53" t="s">
        <v>19</v>
      </c>
      <c r="E75" s="47">
        <v>-20.324256100026403</v>
      </c>
      <c r="F75" s="47">
        <v>306.09120280316563</v>
      </c>
      <c r="G75" s="47">
        <v>14.469734413219287</v>
      </c>
      <c r="H75" s="5">
        <f t="shared" si="12"/>
        <v>209.37321398910251</v>
      </c>
      <c r="I75" s="5">
        <v>63.481421487877327</v>
      </c>
      <c r="J75" s="4">
        <f t="shared" si="11"/>
        <v>4.8217446243168647</v>
      </c>
      <c r="K75" s="4">
        <f t="shared" si="13"/>
        <v>14.369431080054099</v>
      </c>
      <c r="L75" s="4">
        <f t="shared" si="14"/>
        <v>1.453527178073696</v>
      </c>
      <c r="M75" s="6">
        <f t="shared" si="15"/>
        <v>-18.870728921952708</v>
      </c>
      <c r="N75" s="6"/>
    </row>
    <row r="76" spans="1:14" x14ac:dyDescent="0.45">
      <c r="A76" s="52" t="s">
        <v>41</v>
      </c>
      <c r="B76" s="53" t="s">
        <v>35</v>
      </c>
      <c r="C76" s="53">
        <v>2009</v>
      </c>
      <c r="D76" s="53" t="s">
        <v>19</v>
      </c>
      <c r="E76" s="47">
        <v>-20.71991797420965</v>
      </c>
      <c r="F76" s="47">
        <v>319.2800826975211</v>
      </c>
      <c r="G76" s="47">
        <v>14.989984299781099</v>
      </c>
      <c r="H76" s="5">
        <f t="shared" si="12"/>
        <v>224.69962930768386</v>
      </c>
      <c r="I76" s="5">
        <v>60.818357507765938</v>
      </c>
      <c r="J76" s="4">
        <f t="shared" si="11"/>
        <v>5.249732083881943</v>
      </c>
      <c r="K76" s="4">
        <f t="shared" si="13"/>
        <v>17.468060287305271</v>
      </c>
      <c r="L76" s="4">
        <f t="shared" si="14"/>
        <v>1.8772347630431239</v>
      </c>
      <c r="M76" s="6">
        <f t="shared" si="15"/>
        <v>-18.842683211166527</v>
      </c>
      <c r="N76" s="6"/>
    </row>
    <row r="77" spans="1:14" x14ac:dyDescent="0.45">
      <c r="A77" s="52" t="s">
        <v>42</v>
      </c>
      <c r="B77" s="53" t="s">
        <v>35</v>
      </c>
      <c r="C77" s="53">
        <v>2009</v>
      </c>
      <c r="D77" s="53" t="s">
        <v>19</v>
      </c>
      <c r="E77" s="47">
        <v>-20.143697412716957</v>
      </c>
      <c r="F77" s="47">
        <v>297.69309721194151</v>
      </c>
      <c r="G77" s="47">
        <v>14.683064166311256</v>
      </c>
      <c r="H77" s="5">
        <f t="shared" si="12"/>
        <v>215.59237331201368</v>
      </c>
      <c r="I77" s="5">
        <v>67.205722656642777</v>
      </c>
      <c r="J77" s="4">
        <f t="shared" si="11"/>
        <v>4.4295795870370984</v>
      </c>
      <c r="K77" s="4">
        <f t="shared" si="13"/>
        <v>11.530156210148597</v>
      </c>
      <c r="L77" s="4">
        <f t="shared" si="14"/>
        <v>1.0652837911667272</v>
      </c>
      <c r="M77" s="6">
        <f t="shared" si="15"/>
        <v>-19.078413621550229</v>
      </c>
      <c r="N77" s="6"/>
    </row>
    <row r="78" spans="1:14" x14ac:dyDescent="0.45">
      <c r="A78" s="52" t="s">
        <v>43</v>
      </c>
      <c r="B78" s="53" t="s">
        <v>35</v>
      </c>
      <c r="C78" s="53">
        <v>2009</v>
      </c>
      <c r="D78" s="53" t="s">
        <v>19</v>
      </c>
      <c r="E78" s="47">
        <v>-20.307812385595593</v>
      </c>
      <c r="F78" s="47">
        <v>371.93607454911017</v>
      </c>
      <c r="G78" s="47">
        <v>15.200838730475439</v>
      </c>
      <c r="H78" s="5">
        <f t="shared" si="12"/>
        <v>231.06549810992217</v>
      </c>
      <c r="I78" s="5">
        <v>77.291084504304919</v>
      </c>
      <c r="J78" s="4">
        <f t="shared" si="11"/>
        <v>4.8121471827503504</v>
      </c>
      <c r="K78" s="4">
        <f t="shared" si="13"/>
        <v>14.29994560311254</v>
      </c>
      <c r="L78" s="4">
        <f t="shared" si="14"/>
        <v>1.4440257109228471</v>
      </c>
      <c r="M78" s="6">
        <f t="shared" si="15"/>
        <v>-18.863786674672745</v>
      </c>
      <c r="N78" s="6"/>
    </row>
    <row r="79" spans="1:14" x14ac:dyDescent="0.45">
      <c r="A79" s="52" t="s">
        <v>44</v>
      </c>
      <c r="B79" s="53" t="s">
        <v>35</v>
      </c>
      <c r="C79" s="53">
        <v>2009</v>
      </c>
      <c r="D79" s="53" t="s">
        <v>19</v>
      </c>
      <c r="E79" s="47">
        <v>-20.221197352772666</v>
      </c>
      <c r="F79" s="47">
        <v>318.08150488781047</v>
      </c>
      <c r="G79" s="47">
        <v>15.2151398064695</v>
      </c>
      <c r="H79" s="5">
        <f t="shared" si="12"/>
        <v>231.50047933041273</v>
      </c>
      <c r="I79" s="5">
        <v>68.800427299188513</v>
      </c>
      <c r="J79" s="4">
        <f t="shared" si="11"/>
        <v>4.6232489735069153</v>
      </c>
      <c r="K79" s="4">
        <f t="shared" si="13"/>
        <v>12.932322568190067</v>
      </c>
      <c r="L79" s="4">
        <f t="shared" si="14"/>
        <v>1.2570164837718463</v>
      </c>
      <c r="M79" s="6">
        <f t="shared" si="15"/>
        <v>-18.96418086900082</v>
      </c>
      <c r="N79" s="6"/>
    </row>
    <row r="80" spans="1:14" x14ac:dyDescent="0.45">
      <c r="A80" s="52" t="s">
        <v>278</v>
      </c>
      <c r="B80" s="53" t="s">
        <v>17</v>
      </c>
      <c r="C80" s="53">
        <v>2011</v>
      </c>
      <c r="D80" s="53" t="s">
        <v>129</v>
      </c>
      <c r="E80" s="48">
        <v>-21.391041748809393</v>
      </c>
      <c r="G80" s="48">
        <v>7.720180132243339</v>
      </c>
    </row>
    <row r="81" spans="1:7" x14ac:dyDescent="0.45">
      <c r="A81" s="52" t="s">
        <v>279</v>
      </c>
      <c r="B81" s="53" t="s">
        <v>17</v>
      </c>
      <c r="C81" s="53">
        <v>2011</v>
      </c>
      <c r="D81" s="53" t="s">
        <v>129</v>
      </c>
      <c r="E81" s="48">
        <v>-21.833336624758914</v>
      </c>
      <c r="G81" s="48">
        <v>5.3481477045437362</v>
      </c>
    </row>
    <row r="82" spans="1:7" x14ac:dyDescent="0.45">
      <c r="A82" s="52" t="s">
        <v>280</v>
      </c>
      <c r="B82" s="53" t="s">
        <v>17</v>
      </c>
      <c r="C82" s="53">
        <v>2011</v>
      </c>
      <c r="D82" s="53" t="s">
        <v>129</v>
      </c>
      <c r="E82" s="48">
        <v>-21.503354829668485</v>
      </c>
      <c r="G82" s="48">
        <v>6.4272401467253166</v>
      </c>
    </row>
    <row r="83" spans="1:7" x14ac:dyDescent="0.45">
      <c r="A83" s="52" t="s">
        <v>281</v>
      </c>
      <c r="B83" s="53" t="s">
        <v>17</v>
      </c>
      <c r="C83" s="53">
        <v>2011</v>
      </c>
      <c r="D83" s="53" t="s">
        <v>129</v>
      </c>
      <c r="E83" s="48">
        <v>-20.459737706641516</v>
      </c>
      <c r="G83" s="48">
        <v>10.117834846241319</v>
      </c>
    </row>
    <row r="84" spans="1:7" x14ac:dyDescent="0.45">
      <c r="A84" s="52" t="s">
        <v>282</v>
      </c>
      <c r="B84" s="53" t="s">
        <v>17</v>
      </c>
      <c r="C84" s="53">
        <v>2011</v>
      </c>
      <c r="D84" s="53" t="s">
        <v>129</v>
      </c>
      <c r="E84" s="48">
        <v>-21.892971888931886</v>
      </c>
      <c r="G84" s="48">
        <v>6.821429166700324</v>
      </c>
    </row>
    <row r="85" spans="1:7" x14ac:dyDescent="0.45">
      <c r="A85" s="56" t="s">
        <v>114</v>
      </c>
      <c r="B85" s="53" t="s">
        <v>17</v>
      </c>
      <c r="C85" s="53">
        <v>2011</v>
      </c>
      <c r="D85" s="53" t="s">
        <v>19</v>
      </c>
      <c r="E85" s="55">
        <v>-20.279595111818857</v>
      </c>
      <c r="G85" s="55">
        <v>15.926482292032919</v>
      </c>
    </row>
    <row r="86" spans="1:7" x14ac:dyDescent="0.45">
      <c r="A86" s="56" t="s">
        <v>112</v>
      </c>
      <c r="B86" s="53" t="s">
        <v>17</v>
      </c>
      <c r="C86" s="53">
        <v>2011</v>
      </c>
      <c r="D86" s="53" t="s">
        <v>19</v>
      </c>
      <c r="E86" s="55">
        <v>-20.511137432356044</v>
      </c>
      <c r="G86" s="55">
        <v>15.277404317375854</v>
      </c>
    </row>
    <row r="87" spans="1:7" x14ac:dyDescent="0.45">
      <c r="A87" s="56" t="s">
        <v>109</v>
      </c>
      <c r="B87" s="53" t="s">
        <v>17</v>
      </c>
      <c r="C87" s="53">
        <v>2011</v>
      </c>
      <c r="D87" s="53" t="s">
        <v>19</v>
      </c>
      <c r="E87" s="55">
        <v>-20.484647421108146</v>
      </c>
      <c r="G87" s="55">
        <v>15.17905916970054</v>
      </c>
    </row>
    <row r="88" spans="1:7" x14ac:dyDescent="0.45">
      <c r="A88" s="56" t="s">
        <v>115</v>
      </c>
      <c r="B88" s="53" t="s">
        <v>17</v>
      </c>
      <c r="C88" s="53">
        <v>2011</v>
      </c>
      <c r="D88" s="53" t="s">
        <v>19</v>
      </c>
      <c r="E88" s="55">
        <v>-20.723057522339236</v>
      </c>
      <c r="G88" s="55">
        <v>15.271503608515335</v>
      </c>
    </row>
    <row r="89" spans="1:7" x14ac:dyDescent="0.45">
      <c r="A89" s="56" t="s">
        <v>110</v>
      </c>
      <c r="B89" s="53" t="s">
        <v>17</v>
      </c>
      <c r="C89" s="53">
        <v>2011</v>
      </c>
      <c r="D89" s="53" t="s">
        <v>19</v>
      </c>
      <c r="E89" s="55">
        <v>-20.727963079977734</v>
      </c>
      <c r="G89" s="55">
        <v>15.66586765069334</v>
      </c>
    </row>
    <row r="90" spans="1:7" x14ac:dyDescent="0.45">
      <c r="A90" s="56" t="s">
        <v>107</v>
      </c>
      <c r="B90" s="53" t="s">
        <v>17</v>
      </c>
      <c r="C90" s="53">
        <v>2011</v>
      </c>
      <c r="D90" s="53" t="s">
        <v>19</v>
      </c>
      <c r="E90" s="55">
        <v>-20.80743311372143</v>
      </c>
      <c r="G90" s="55">
        <v>15.373782562097663</v>
      </c>
    </row>
    <row r="91" spans="1:7" x14ac:dyDescent="0.45">
      <c r="A91" s="56" t="s">
        <v>113</v>
      </c>
      <c r="B91" s="53" t="s">
        <v>17</v>
      </c>
      <c r="C91" s="53">
        <v>2011</v>
      </c>
      <c r="D91" s="53" t="s">
        <v>19</v>
      </c>
      <c r="E91" s="55">
        <v>-19.56828925423639</v>
      </c>
      <c r="G91" s="55">
        <v>15.641281363774512</v>
      </c>
    </row>
    <row r="92" spans="1:7" x14ac:dyDescent="0.45">
      <c r="A92" s="56" t="s">
        <v>111</v>
      </c>
      <c r="B92" s="53" t="s">
        <v>17</v>
      </c>
      <c r="C92" s="53">
        <v>2011</v>
      </c>
      <c r="D92" s="53" t="s">
        <v>19</v>
      </c>
      <c r="E92" s="55">
        <v>-20.194238408908959</v>
      </c>
      <c r="G92" s="55">
        <v>15.762245895415148</v>
      </c>
    </row>
    <row r="93" spans="1:7" x14ac:dyDescent="0.45">
      <c r="A93" s="56" t="s">
        <v>108</v>
      </c>
      <c r="B93" s="53" t="s">
        <v>17</v>
      </c>
      <c r="C93" s="53">
        <v>2011</v>
      </c>
      <c r="D93" s="53" t="s">
        <v>19</v>
      </c>
      <c r="E93" s="55">
        <v>-20.786829771639731</v>
      </c>
      <c r="G93" s="55">
        <v>16.623749389050889</v>
      </c>
    </row>
    <row r="94" spans="1:7" x14ac:dyDescent="0.45">
      <c r="A94" s="52" t="s">
        <v>283</v>
      </c>
      <c r="B94" s="53" t="s">
        <v>46</v>
      </c>
      <c r="C94" s="53">
        <v>2011</v>
      </c>
      <c r="D94" s="53" t="s">
        <v>129</v>
      </c>
      <c r="E94" s="48">
        <v>-19.726223957313991</v>
      </c>
      <c r="G94" s="48">
        <v>9.9936653049491895</v>
      </c>
    </row>
    <row r="95" spans="1:7" x14ac:dyDescent="0.45">
      <c r="A95" s="52" t="s">
        <v>285</v>
      </c>
      <c r="B95" s="53" t="s">
        <v>46</v>
      </c>
      <c r="C95" s="53">
        <v>2011</v>
      </c>
      <c r="D95" s="53" t="s">
        <v>129</v>
      </c>
      <c r="E95" s="48">
        <v>-20.499494549423495</v>
      </c>
      <c r="G95" s="48">
        <v>4.6386074685887246</v>
      </c>
    </row>
    <row r="96" spans="1:7" x14ac:dyDescent="0.45">
      <c r="A96" s="52" t="s">
        <v>284</v>
      </c>
      <c r="B96" s="53" t="s">
        <v>46</v>
      </c>
      <c r="C96" s="53">
        <v>2011</v>
      </c>
      <c r="D96" s="53" t="s">
        <v>129</v>
      </c>
      <c r="E96" s="48">
        <v>-20.701260526542043</v>
      </c>
      <c r="G96" s="48">
        <v>6.3681117937290663</v>
      </c>
    </row>
    <row r="97" spans="1:7" x14ac:dyDescent="0.45">
      <c r="A97" s="52" t="s">
        <v>286</v>
      </c>
      <c r="B97" s="53" t="s">
        <v>46</v>
      </c>
      <c r="C97" s="53">
        <v>2011</v>
      </c>
      <c r="D97" s="53" t="s">
        <v>129</v>
      </c>
      <c r="E97" s="48">
        <v>-20.903026503660591</v>
      </c>
      <c r="G97" s="48">
        <v>8.3035798818063498</v>
      </c>
    </row>
    <row r="98" spans="1:7" x14ac:dyDescent="0.45">
      <c r="A98" s="52" t="s">
        <v>287</v>
      </c>
      <c r="B98" s="53" t="s">
        <v>46</v>
      </c>
      <c r="C98" s="53">
        <v>2011</v>
      </c>
      <c r="D98" s="53" t="s">
        <v>129</v>
      </c>
      <c r="E98" s="48">
        <v>-21.454652697260556</v>
      </c>
      <c r="G98" s="48">
        <v>4.8899029688227911</v>
      </c>
    </row>
    <row r="99" spans="1:7" x14ac:dyDescent="0.45">
      <c r="A99" s="56" t="s">
        <v>118</v>
      </c>
      <c r="B99" s="53" t="s">
        <v>46</v>
      </c>
      <c r="C99" s="53">
        <v>2011</v>
      </c>
      <c r="D99" s="53" t="s">
        <v>19</v>
      </c>
      <c r="E99" s="55">
        <v>-19.805718243939779</v>
      </c>
      <c r="G99" s="55">
        <v>16.766349853180092</v>
      </c>
    </row>
    <row r="100" spans="1:7" x14ac:dyDescent="0.45">
      <c r="A100" s="56" t="s">
        <v>120</v>
      </c>
      <c r="B100" s="53" t="s">
        <v>46</v>
      </c>
      <c r="C100" s="53">
        <v>2011</v>
      </c>
      <c r="D100" s="53" t="s">
        <v>19</v>
      </c>
      <c r="E100" s="55">
        <v>-19.748813775333183</v>
      </c>
      <c r="G100" s="55">
        <v>16.64636877301621</v>
      </c>
    </row>
    <row r="101" spans="1:7" x14ac:dyDescent="0.45">
      <c r="A101" s="56" t="s">
        <v>125</v>
      </c>
      <c r="B101" s="53" t="s">
        <v>46</v>
      </c>
      <c r="C101" s="53">
        <v>2011</v>
      </c>
      <c r="D101" s="53" t="s">
        <v>19</v>
      </c>
      <c r="E101" s="55">
        <v>-19.889112723794277</v>
      </c>
      <c r="G101" s="55">
        <v>15.635380654913995</v>
      </c>
    </row>
    <row r="102" spans="1:7" x14ac:dyDescent="0.45">
      <c r="A102" s="56" t="s">
        <v>117</v>
      </c>
      <c r="B102" s="53" t="s">
        <v>46</v>
      </c>
      <c r="C102" s="53">
        <v>2011</v>
      </c>
      <c r="D102" s="53" t="s">
        <v>19</v>
      </c>
      <c r="E102" s="55">
        <v>-19.871452716295675</v>
      </c>
      <c r="G102" s="55">
        <v>16.924685540937343</v>
      </c>
    </row>
    <row r="103" spans="1:7" x14ac:dyDescent="0.45">
      <c r="A103" s="56" t="s">
        <v>119</v>
      </c>
      <c r="B103" s="53" t="s">
        <v>46</v>
      </c>
      <c r="C103" s="53">
        <v>2011</v>
      </c>
      <c r="D103" s="53" t="s">
        <v>19</v>
      </c>
      <c r="E103" s="55">
        <v>-20.005864995590571</v>
      </c>
      <c r="G103" s="55">
        <v>17.094822646415636</v>
      </c>
    </row>
    <row r="104" spans="1:7" x14ac:dyDescent="0.45">
      <c r="A104" s="56" t="s">
        <v>126</v>
      </c>
      <c r="B104" s="53" t="s">
        <v>46</v>
      </c>
      <c r="C104" s="53">
        <v>2011</v>
      </c>
      <c r="D104" s="53" t="s">
        <v>19</v>
      </c>
      <c r="E104" s="55">
        <v>-19.839076035881575</v>
      </c>
      <c r="G104" s="55">
        <v>16.663087448121015</v>
      </c>
    </row>
    <row r="105" spans="1:7" x14ac:dyDescent="0.45">
      <c r="A105" s="56" t="s">
        <v>116</v>
      </c>
      <c r="B105" s="53" t="s">
        <v>46</v>
      </c>
      <c r="C105" s="53">
        <v>2011</v>
      </c>
      <c r="D105" s="53" t="s">
        <v>19</v>
      </c>
      <c r="E105" s="55">
        <v>-19.486366441673447</v>
      </c>
      <c r="G105" s="55">
        <v>16.531304950236095</v>
      </c>
    </row>
    <row r="106" spans="1:7" x14ac:dyDescent="0.45">
      <c r="A106" s="56" t="s">
        <v>124</v>
      </c>
      <c r="B106" s="53" t="s">
        <v>46</v>
      </c>
      <c r="C106" s="53">
        <v>2011</v>
      </c>
      <c r="D106" s="53" t="s">
        <v>19</v>
      </c>
      <c r="E106" s="55">
        <v>-20.077486137112665</v>
      </c>
      <c r="G106" s="55">
        <v>16.376903068385854</v>
      </c>
    </row>
    <row r="107" spans="1:7" x14ac:dyDescent="0.45">
      <c r="A107" s="56" t="s">
        <v>123</v>
      </c>
      <c r="B107" s="53" t="s">
        <v>46</v>
      </c>
      <c r="C107" s="53">
        <v>2011</v>
      </c>
      <c r="D107" s="53" t="s">
        <v>19</v>
      </c>
      <c r="E107" s="55">
        <v>-19.902848285182074</v>
      </c>
      <c r="G107" s="55">
        <v>15.497697448168555</v>
      </c>
    </row>
    <row r="108" spans="1:7" x14ac:dyDescent="0.45">
      <c r="A108" s="56" t="s">
        <v>121</v>
      </c>
      <c r="B108" s="53" t="s">
        <v>46</v>
      </c>
      <c r="C108" s="53">
        <v>2011</v>
      </c>
      <c r="D108" s="53" t="s">
        <v>19</v>
      </c>
      <c r="E108" s="55">
        <v>-19.853792708797076</v>
      </c>
      <c r="G108" s="55">
        <v>16.697508249807374</v>
      </c>
    </row>
    <row r="109" spans="1:7" x14ac:dyDescent="0.45">
      <c r="A109" s="56" t="s">
        <v>122</v>
      </c>
      <c r="B109" s="53" t="s">
        <v>46</v>
      </c>
      <c r="C109" s="53">
        <v>2011</v>
      </c>
      <c r="D109" s="53" t="s">
        <v>19</v>
      </c>
      <c r="E109" s="55">
        <v>-19.932281631013073</v>
      </c>
      <c r="G109" s="55">
        <v>15.905829811021103</v>
      </c>
    </row>
    <row r="110" spans="1:7" x14ac:dyDescent="0.45">
      <c r="A110" s="51" t="s">
        <v>130</v>
      </c>
      <c r="B110" s="53" t="s">
        <v>17</v>
      </c>
      <c r="C110" s="53">
        <v>2014</v>
      </c>
      <c r="D110" s="53" t="s">
        <v>129</v>
      </c>
      <c r="E110" s="50">
        <v>-21.212245652792745</v>
      </c>
      <c r="G110" s="50">
        <v>4.8867040454100517</v>
      </c>
    </row>
    <row r="111" spans="1:7" x14ac:dyDescent="0.45">
      <c r="A111" s="51" t="s">
        <v>138</v>
      </c>
      <c r="B111" s="53" t="s">
        <v>17</v>
      </c>
      <c r="C111" s="53">
        <v>2014</v>
      </c>
      <c r="D111" s="53" t="s">
        <v>129</v>
      </c>
      <c r="E111" s="50">
        <v>-23.803452525511389</v>
      </c>
      <c r="G111" s="50">
        <v>5.1908216887783984</v>
      </c>
    </row>
    <row r="112" spans="1:7" x14ac:dyDescent="0.45">
      <c r="A112" s="51" t="s">
        <v>140</v>
      </c>
      <c r="B112" s="53" t="s">
        <v>17</v>
      </c>
      <c r="C112" s="53">
        <v>2014</v>
      </c>
      <c r="D112" s="53" t="s">
        <v>129</v>
      </c>
      <c r="E112" s="50">
        <v>-21.114226216783536</v>
      </c>
      <c r="G112" s="50">
        <v>4.6502914248353884</v>
      </c>
    </row>
    <row r="113" spans="1:7" x14ac:dyDescent="0.45">
      <c r="A113" s="51" t="s">
        <v>139</v>
      </c>
      <c r="B113" s="53" t="s">
        <v>17</v>
      </c>
      <c r="C113" s="53">
        <v>2014</v>
      </c>
      <c r="D113" s="53" t="s">
        <v>129</v>
      </c>
      <c r="E113" s="50">
        <v>-21.236507889428687</v>
      </c>
      <c r="G113" s="50">
        <v>4.915561923977851</v>
      </c>
    </row>
    <row r="114" spans="1:7" x14ac:dyDescent="0.45">
      <c r="A114" s="51" t="s">
        <v>137</v>
      </c>
      <c r="B114" s="53" t="s">
        <v>17</v>
      </c>
      <c r="C114" s="53">
        <v>2014</v>
      </c>
      <c r="D114" s="53" t="s">
        <v>129</v>
      </c>
      <c r="E114" s="50">
        <v>-21.092875448543907</v>
      </c>
      <c r="G114" s="50">
        <v>4.3406241894347728</v>
      </c>
    </row>
    <row r="115" spans="1:7" x14ac:dyDescent="0.45">
      <c r="A115" s="51" t="s">
        <v>150</v>
      </c>
      <c r="B115" s="53" t="s">
        <v>17</v>
      </c>
      <c r="C115" s="53">
        <v>2014</v>
      </c>
      <c r="D115" s="53" t="s">
        <v>19</v>
      </c>
      <c r="E115" s="50">
        <v>-20.084386396054839</v>
      </c>
      <c r="G115" s="50">
        <v>15.548937505356859</v>
      </c>
    </row>
    <row r="116" spans="1:7" x14ac:dyDescent="0.45">
      <c r="A116" s="51" t="s">
        <v>146</v>
      </c>
      <c r="B116" s="53" t="s">
        <v>17</v>
      </c>
      <c r="C116" s="53">
        <v>2014</v>
      </c>
      <c r="D116" s="53" t="s">
        <v>19</v>
      </c>
      <c r="E116" s="50">
        <v>-20.137632041036419</v>
      </c>
      <c r="G116" s="50">
        <v>15.384025614060388</v>
      </c>
    </row>
    <row r="117" spans="1:7" x14ac:dyDescent="0.45">
      <c r="A117" s="51" t="s">
        <v>147</v>
      </c>
      <c r="B117" s="53" t="s">
        <v>17</v>
      </c>
      <c r="C117" s="53">
        <v>2014</v>
      </c>
      <c r="D117" s="53" t="s">
        <v>19</v>
      </c>
      <c r="E117" s="50">
        <v>-20.217500508508788</v>
      </c>
      <c r="G117" s="50">
        <v>15.244788627995703</v>
      </c>
    </row>
    <row r="118" spans="1:7" x14ac:dyDescent="0.45">
      <c r="A118" s="51" t="s">
        <v>149</v>
      </c>
      <c r="B118" s="53" t="s">
        <v>17</v>
      </c>
      <c r="C118" s="53">
        <v>2014</v>
      </c>
      <c r="D118" s="53" t="s">
        <v>19</v>
      </c>
      <c r="E118" s="50">
        <v>-20.313145463383108</v>
      </c>
      <c r="G118" s="50">
        <v>15.329713314531611</v>
      </c>
    </row>
    <row r="119" spans="1:7" x14ac:dyDescent="0.45">
      <c r="A119" s="51" t="s">
        <v>148</v>
      </c>
      <c r="B119" s="53" t="s">
        <v>17</v>
      </c>
      <c r="C119" s="53">
        <v>2014</v>
      </c>
      <c r="D119" s="53" t="s">
        <v>19</v>
      </c>
      <c r="E119" s="50">
        <v>-20.419636753346268</v>
      </c>
      <c r="G119" s="50">
        <v>15.042351875206622</v>
      </c>
    </row>
    <row r="120" spans="1:7" x14ac:dyDescent="0.45">
      <c r="A120" s="51" t="s">
        <v>135</v>
      </c>
      <c r="B120" s="53" t="s">
        <v>46</v>
      </c>
      <c r="C120" s="53">
        <v>2014</v>
      </c>
      <c r="D120" s="53" t="s">
        <v>129</v>
      </c>
      <c r="E120" s="50">
        <v>-20.515434216608476</v>
      </c>
      <c r="G120" s="50">
        <v>8.9523351682503947</v>
      </c>
    </row>
    <row r="121" spans="1:7" x14ac:dyDescent="0.45">
      <c r="A121" s="51" t="s">
        <v>136</v>
      </c>
      <c r="B121" s="53" t="s">
        <v>46</v>
      </c>
      <c r="C121" s="53">
        <v>2014</v>
      </c>
      <c r="D121" s="53" t="s">
        <v>129</v>
      </c>
      <c r="E121" s="50">
        <v>-21.054055869926401</v>
      </c>
      <c r="G121" s="50">
        <v>5.8212553436441681</v>
      </c>
    </row>
    <row r="122" spans="1:7" x14ac:dyDescent="0.45">
      <c r="A122" s="49" t="s">
        <v>134</v>
      </c>
      <c r="B122" s="53" t="s">
        <v>46</v>
      </c>
      <c r="C122" s="53">
        <v>2014</v>
      </c>
      <c r="D122" s="53" t="s">
        <v>129</v>
      </c>
      <c r="E122" s="50">
        <v>-21.385963267106092</v>
      </c>
      <c r="G122" s="50">
        <v>7.5005618926087987</v>
      </c>
    </row>
    <row r="123" spans="1:7" x14ac:dyDescent="0.45">
      <c r="A123" s="49" t="s">
        <v>132</v>
      </c>
      <c r="B123" s="53" t="s">
        <v>46</v>
      </c>
      <c r="C123" s="53">
        <v>2014</v>
      </c>
      <c r="D123" s="53" t="s">
        <v>129</v>
      </c>
      <c r="E123" s="50">
        <v>-21.556769413023126</v>
      </c>
      <c r="G123" s="50">
        <v>5.315132550301227</v>
      </c>
    </row>
    <row r="124" spans="1:7" x14ac:dyDescent="0.45">
      <c r="A124" s="49" t="s">
        <v>133</v>
      </c>
      <c r="B124" s="53" t="s">
        <v>46</v>
      </c>
      <c r="C124" s="53">
        <v>2014</v>
      </c>
      <c r="D124" s="53" t="s">
        <v>129</v>
      </c>
      <c r="E124" s="50">
        <v>-21.477189276857231</v>
      </c>
      <c r="G124" s="50">
        <v>5.300703611017326</v>
      </c>
    </row>
    <row r="125" spans="1:7" x14ac:dyDescent="0.45">
      <c r="A125" s="51" t="s">
        <v>145</v>
      </c>
      <c r="B125" s="53" t="s">
        <v>46</v>
      </c>
      <c r="C125" s="53">
        <v>2014</v>
      </c>
      <c r="D125" s="53" t="s">
        <v>19</v>
      </c>
      <c r="E125" s="50">
        <v>-19.388248889443812</v>
      </c>
      <c r="G125" s="50">
        <v>15.860986353558564</v>
      </c>
    </row>
    <row r="126" spans="1:7" x14ac:dyDescent="0.45">
      <c r="A126" s="51" t="s">
        <v>141</v>
      </c>
      <c r="B126" s="53" t="s">
        <v>46</v>
      </c>
      <c r="C126" s="53">
        <v>2014</v>
      </c>
      <c r="D126" s="53" t="s">
        <v>19</v>
      </c>
      <c r="E126" s="50">
        <v>-19.251190655139375</v>
      </c>
      <c r="G126" s="50">
        <v>15.983435901587082</v>
      </c>
    </row>
    <row r="127" spans="1:7" x14ac:dyDescent="0.45">
      <c r="A127" s="51" t="s">
        <v>144</v>
      </c>
      <c r="B127" s="53" t="s">
        <v>46</v>
      </c>
      <c r="C127" s="53">
        <v>2014</v>
      </c>
      <c r="D127" s="53" t="s">
        <v>19</v>
      </c>
      <c r="E127" s="50">
        <v>-19.330073092149124</v>
      </c>
      <c r="G127" s="50">
        <v>16.234259975774528</v>
      </c>
    </row>
    <row r="128" spans="1:7" x14ac:dyDescent="0.45">
      <c r="A128" s="51" t="s">
        <v>143</v>
      </c>
      <c r="B128" s="53" t="s">
        <v>46</v>
      </c>
      <c r="C128" s="53">
        <v>2014</v>
      </c>
      <c r="D128" s="53" t="s">
        <v>19</v>
      </c>
      <c r="E128" s="50">
        <v>-19.372472402041865</v>
      </c>
      <c r="G128" s="50">
        <v>16.483109057251838</v>
      </c>
    </row>
    <row r="129" spans="1:7" x14ac:dyDescent="0.45">
      <c r="A129" s="51" t="s">
        <v>142</v>
      </c>
      <c r="B129" s="53" t="s">
        <v>46</v>
      </c>
      <c r="C129" s="53">
        <v>2014</v>
      </c>
      <c r="D129" s="53" t="s">
        <v>19</v>
      </c>
      <c r="E129" s="50">
        <v>-19.280771569018029</v>
      </c>
      <c r="G129" s="50">
        <v>15.989360879717495</v>
      </c>
    </row>
    <row r="131" spans="1:7" x14ac:dyDescent="0.45">
      <c r="A131"/>
      <c r="B131"/>
      <c r="C131"/>
      <c r="D131"/>
      <c r="E131"/>
      <c r="F131"/>
      <c r="G131"/>
    </row>
    <row r="132" spans="1:7" x14ac:dyDescent="0.45">
      <c r="A132"/>
      <c r="B132"/>
      <c r="C132"/>
      <c r="D132"/>
      <c r="E132"/>
      <c r="F132"/>
      <c r="G132"/>
    </row>
    <row r="133" spans="1:7" x14ac:dyDescent="0.45">
      <c r="A133"/>
      <c r="B133"/>
      <c r="C133"/>
      <c r="D133"/>
      <c r="E133"/>
      <c r="F133"/>
      <c r="G133"/>
    </row>
    <row r="134" spans="1:7" x14ac:dyDescent="0.45">
      <c r="A134"/>
      <c r="B134"/>
      <c r="C134"/>
      <c r="D134"/>
      <c r="E134"/>
      <c r="F134"/>
      <c r="G134"/>
    </row>
    <row r="135" spans="1:7" x14ac:dyDescent="0.45">
      <c r="A135"/>
      <c r="B135"/>
      <c r="C135"/>
      <c r="D135"/>
      <c r="E135"/>
      <c r="F135"/>
      <c r="G135"/>
    </row>
    <row r="136" spans="1:7" x14ac:dyDescent="0.45">
      <c r="A136"/>
      <c r="B136"/>
      <c r="C136"/>
      <c r="D136"/>
      <c r="E136"/>
      <c r="F136"/>
      <c r="G136"/>
    </row>
    <row r="137" spans="1:7" x14ac:dyDescent="0.45">
      <c r="A137"/>
      <c r="B137"/>
      <c r="C137"/>
      <c r="D137"/>
      <c r="E137"/>
      <c r="F137"/>
      <c r="G137"/>
    </row>
    <row r="138" spans="1:7" x14ac:dyDescent="0.45">
      <c r="A138"/>
      <c r="B138"/>
      <c r="C138"/>
      <c r="D138"/>
      <c r="E138"/>
      <c r="F138"/>
      <c r="G138"/>
    </row>
    <row r="139" spans="1:7" x14ac:dyDescent="0.45">
      <c r="A139"/>
      <c r="B139"/>
      <c r="C139"/>
      <c r="D139"/>
      <c r="E139"/>
      <c r="F139"/>
      <c r="G139"/>
    </row>
    <row r="140" spans="1:7" x14ac:dyDescent="0.45">
      <c r="A140"/>
      <c r="B140"/>
      <c r="C140"/>
      <c r="D140"/>
      <c r="E140"/>
      <c r="F140"/>
      <c r="G140"/>
    </row>
    <row r="141" spans="1:7" x14ac:dyDescent="0.45">
      <c r="A141"/>
      <c r="B141"/>
      <c r="C141"/>
      <c r="D141"/>
      <c r="E141"/>
      <c r="F141"/>
      <c r="G141"/>
    </row>
    <row r="142" spans="1:7" x14ac:dyDescent="0.45">
      <c r="A142"/>
      <c r="B142"/>
      <c r="C142"/>
      <c r="D142"/>
      <c r="E142"/>
      <c r="F142"/>
      <c r="G142"/>
    </row>
    <row r="143" spans="1:7" x14ac:dyDescent="0.45">
      <c r="A143"/>
      <c r="B143"/>
      <c r="C143"/>
      <c r="D143"/>
      <c r="E143"/>
      <c r="F143"/>
      <c r="G143"/>
    </row>
    <row r="144" spans="1:7" x14ac:dyDescent="0.45">
      <c r="A144"/>
      <c r="B144"/>
      <c r="C144"/>
      <c r="D144"/>
      <c r="E144"/>
      <c r="F144"/>
      <c r="G144"/>
    </row>
    <row r="145" spans="1:7" x14ac:dyDescent="0.45">
      <c r="A145"/>
      <c r="B145"/>
      <c r="C145"/>
      <c r="D145"/>
      <c r="E145"/>
      <c r="F145"/>
      <c r="G145"/>
    </row>
    <row r="146" spans="1:7" x14ac:dyDescent="0.45">
      <c r="A146"/>
      <c r="B146"/>
      <c r="C146"/>
      <c r="D146"/>
      <c r="E146"/>
      <c r="F146"/>
      <c r="G146"/>
    </row>
    <row r="147" spans="1:7" x14ac:dyDescent="0.45">
      <c r="A147"/>
      <c r="B147"/>
      <c r="C147"/>
      <c r="D147"/>
      <c r="E147"/>
      <c r="F147"/>
      <c r="G147"/>
    </row>
    <row r="148" spans="1:7" x14ac:dyDescent="0.45">
      <c r="A148"/>
      <c r="B148"/>
      <c r="C148"/>
      <c r="D148"/>
      <c r="E148"/>
      <c r="F148"/>
      <c r="G148"/>
    </row>
    <row r="149" spans="1:7" x14ac:dyDescent="0.45">
      <c r="A149"/>
      <c r="B149"/>
      <c r="C149"/>
      <c r="D149"/>
      <c r="E149"/>
      <c r="F149"/>
      <c r="G149"/>
    </row>
    <row r="150" spans="1:7" x14ac:dyDescent="0.45">
      <c r="A150"/>
      <c r="B150"/>
      <c r="C150"/>
      <c r="D150"/>
      <c r="E150"/>
      <c r="F150"/>
      <c r="G150"/>
    </row>
    <row r="151" spans="1:7" x14ac:dyDescent="0.45">
      <c r="A151"/>
      <c r="B151"/>
      <c r="C151"/>
      <c r="D151"/>
      <c r="E151"/>
      <c r="F151"/>
      <c r="G151"/>
    </row>
    <row r="152" spans="1:7" x14ac:dyDescent="0.45">
      <c r="A152"/>
      <c r="B152"/>
      <c r="C152"/>
      <c r="D152"/>
      <c r="E152"/>
      <c r="F152"/>
      <c r="G152"/>
    </row>
    <row r="153" spans="1:7" x14ac:dyDescent="0.45">
      <c r="A153"/>
      <c r="B153"/>
      <c r="C153"/>
      <c r="D153"/>
      <c r="E153"/>
      <c r="F153"/>
      <c r="G153"/>
    </row>
    <row r="154" spans="1:7" x14ac:dyDescent="0.45">
      <c r="A154"/>
      <c r="B154"/>
      <c r="C154"/>
      <c r="D154"/>
      <c r="E154"/>
      <c r="F154"/>
      <c r="G154"/>
    </row>
    <row r="155" spans="1:7" x14ac:dyDescent="0.45">
      <c r="A155"/>
      <c r="B155"/>
      <c r="C155"/>
      <c r="D155"/>
      <c r="E155"/>
      <c r="F155"/>
      <c r="G155"/>
    </row>
  </sheetData>
  <mergeCells count="5">
    <mergeCell ref="W16:Y18"/>
    <mergeCell ref="W19:Y19"/>
    <mergeCell ref="W24:Y24"/>
    <mergeCell ref="AE5:AF5"/>
    <mergeCell ref="AG5:AH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91" workbookViewId="0"/>
  </sheetViews>
  <sheetFormatPr defaultRowHeight="12.75" x14ac:dyDescent="0.35"/>
  <sheetData>
    <row r="1" spans="1:14" ht="22.15" x14ac:dyDescent="0.55000000000000004">
      <c r="A1" s="113" t="s">
        <v>240</v>
      </c>
    </row>
    <row r="2" spans="1:14" x14ac:dyDescent="0.35">
      <c r="A2" s="7" t="s">
        <v>241</v>
      </c>
    </row>
    <row r="3" spans="1:14" ht="13.15" thickBot="1" x14ac:dyDescent="0.4"/>
    <row r="4" spans="1:14" ht="25.5" thickBot="1" x14ac:dyDescent="0.75">
      <c r="B4" s="143" t="s">
        <v>216</v>
      </c>
      <c r="C4" s="144"/>
      <c r="D4" s="144"/>
      <c r="E4" s="144"/>
      <c r="F4" s="144"/>
      <c r="G4" s="145"/>
      <c r="I4" s="143" t="s">
        <v>217</v>
      </c>
      <c r="J4" s="144"/>
      <c r="K4" s="144"/>
      <c r="L4" s="144"/>
      <c r="M4" s="144"/>
      <c r="N4" s="145"/>
    </row>
    <row r="5" spans="1:14" ht="13.15" thickBot="1" x14ac:dyDescent="0.4"/>
    <row r="6" spans="1:14" ht="15" x14ac:dyDescent="0.4">
      <c r="B6" s="140" t="s">
        <v>221</v>
      </c>
      <c r="C6" s="141"/>
      <c r="D6" s="141"/>
      <c r="E6" s="141"/>
      <c r="F6" s="141"/>
      <c r="G6" s="142"/>
      <c r="I6" s="140" t="s">
        <v>220</v>
      </c>
      <c r="J6" s="141"/>
      <c r="K6" s="141"/>
      <c r="L6" s="141"/>
      <c r="M6" s="141"/>
      <c r="N6" s="142"/>
    </row>
    <row r="7" spans="1:14" x14ac:dyDescent="0.35">
      <c r="B7" s="72"/>
      <c r="C7" s="78">
        <v>2007</v>
      </c>
      <c r="D7" s="78">
        <v>2009</v>
      </c>
      <c r="E7" s="78">
        <v>2011</v>
      </c>
      <c r="F7" s="78">
        <v>2014</v>
      </c>
      <c r="G7" s="77"/>
      <c r="I7" s="72"/>
      <c r="J7" s="12" t="s">
        <v>218</v>
      </c>
      <c r="K7" s="12" t="s">
        <v>219</v>
      </c>
      <c r="L7" s="12" t="s">
        <v>35</v>
      </c>
      <c r="M7" s="12" t="s">
        <v>209</v>
      </c>
      <c r="N7" s="77"/>
    </row>
    <row r="8" spans="1:14" ht="13.15" x14ac:dyDescent="0.4">
      <c r="B8" s="72">
        <v>2007</v>
      </c>
      <c r="C8" s="87" t="s">
        <v>215</v>
      </c>
      <c r="D8" s="79">
        <v>0</v>
      </c>
      <c r="E8" s="79">
        <v>0</v>
      </c>
      <c r="F8" s="79">
        <v>1E-3</v>
      </c>
      <c r="G8" s="139" t="s">
        <v>5</v>
      </c>
      <c r="I8" s="86" t="s">
        <v>218</v>
      </c>
      <c r="J8" s="83" t="s">
        <v>215</v>
      </c>
      <c r="K8" s="79">
        <v>0</v>
      </c>
      <c r="L8" s="84">
        <v>1</v>
      </c>
      <c r="M8" s="79">
        <v>2E-3</v>
      </c>
      <c r="N8" s="139" t="s">
        <v>5</v>
      </c>
    </row>
    <row r="9" spans="1:14" ht="13.15" x14ac:dyDescent="0.4">
      <c r="B9" s="72">
        <v>2009</v>
      </c>
      <c r="C9" s="80">
        <v>2.5000000000000001E-2</v>
      </c>
      <c r="D9" s="87" t="s">
        <v>215</v>
      </c>
      <c r="E9" s="79">
        <v>1.4999999999999999E-2</v>
      </c>
      <c r="F9" s="79">
        <v>2E-3</v>
      </c>
      <c r="G9" s="139"/>
      <c r="I9" s="86" t="s">
        <v>219</v>
      </c>
      <c r="J9" s="80">
        <v>0</v>
      </c>
      <c r="K9" s="83" t="s">
        <v>215</v>
      </c>
      <c r="L9" s="79">
        <v>0</v>
      </c>
      <c r="M9" s="84">
        <v>1</v>
      </c>
      <c r="N9" s="139"/>
    </row>
    <row r="10" spans="1:14" ht="13.15" x14ac:dyDescent="0.4">
      <c r="B10" s="72">
        <v>2011</v>
      </c>
      <c r="C10" s="81">
        <v>1</v>
      </c>
      <c r="D10" s="80">
        <v>0</v>
      </c>
      <c r="E10" s="87" t="s">
        <v>215</v>
      </c>
      <c r="F10" s="82">
        <v>0.87</v>
      </c>
      <c r="G10" s="139"/>
      <c r="I10" s="86" t="s">
        <v>35</v>
      </c>
      <c r="J10" s="85">
        <v>0.56899999999999995</v>
      </c>
      <c r="K10" s="80">
        <v>0</v>
      </c>
      <c r="L10" s="83" t="s">
        <v>215</v>
      </c>
      <c r="M10" s="79">
        <v>0.02</v>
      </c>
      <c r="N10" s="139"/>
    </row>
    <row r="11" spans="1:14" ht="13.15" x14ac:dyDescent="0.4">
      <c r="B11" s="72">
        <v>2014</v>
      </c>
      <c r="C11" s="80">
        <v>0</v>
      </c>
      <c r="D11" s="81">
        <v>7.2999999999999995E-2</v>
      </c>
      <c r="E11" s="80">
        <v>0</v>
      </c>
      <c r="F11" s="87" t="s">
        <v>215</v>
      </c>
      <c r="G11" s="73"/>
      <c r="I11" s="86" t="s">
        <v>209</v>
      </c>
      <c r="J11" s="80">
        <v>0</v>
      </c>
      <c r="K11" s="85">
        <v>1</v>
      </c>
      <c r="L11" s="80">
        <v>2E-3</v>
      </c>
      <c r="M11" s="83" t="s">
        <v>215</v>
      </c>
      <c r="N11" s="73"/>
    </row>
    <row r="12" spans="1:14" ht="13.5" thickBot="1" x14ac:dyDescent="0.45">
      <c r="B12" s="74"/>
      <c r="C12" s="138" t="s">
        <v>4</v>
      </c>
      <c r="D12" s="138"/>
      <c r="E12" s="138"/>
      <c r="F12" s="75"/>
      <c r="G12" s="76"/>
      <c r="I12" s="74"/>
      <c r="J12" s="138" t="s">
        <v>4</v>
      </c>
      <c r="K12" s="138"/>
      <c r="L12" s="138"/>
      <c r="M12" s="75"/>
      <c r="N12" s="76"/>
    </row>
    <row r="13" spans="1:14" ht="13.15" thickBot="1" x14ac:dyDescent="0.4"/>
    <row r="14" spans="1:14" ht="15" x14ac:dyDescent="0.4">
      <c r="B14" s="140" t="s">
        <v>222</v>
      </c>
      <c r="C14" s="141"/>
      <c r="D14" s="141"/>
      <c r="E14" s="141"/>
      <c r="F14" s="141"/>
      <c r="G14" s="142"/>
    </row>
    <row r="15" spans="1:14" x14ac:dyDescent="0.35">
      <c r="B15" s="72"/>
      <c r="C15" s="78">
        <v>2007</v>
      </c>
      <c r="D15" s="78">
        <v>2009</v>
      </c>
      <c r="E15" s="78">
        <v>2011</v>
      </c>
      <c r="F15" s="78">
        <v>2014</v>
      </c>
      <c r="G15" s="77"/>
    </row>
    <row r="16" spans="1:14" ht="13.15" x14ac:dyDescent="0.4">
      <c r="B16" s="72">
        <v>2007</v>
      </c>
      <c r="C16" s="87" t="s">
        <v>215</v>
      </c>
      <c r="D16" s="84">
        <v>1</v>
      </c>
      <c r="E16" s="79">
        <v>1E-3</v>
      </c>
      <c r="F16" s="84">
        <v>9.0999999999999998E-2</v>
      </c>
      <c r="G16" s="139" t="s">
        <v>5</v>
      </c>
    </row>
    <row r="17" spans="2:7" ht="13.15" x14ac:dyDescent="0.4">
      <c r="B17" s="72">
        <v>2009</v>
      </c>
      <c r="C17" s="80">
        <v>0</v>
      </c>
      <c r="D17" s="87" t="s">
        <v>215</v>
      </c>
      <c r="E17" s="79">
        <v>0</v>
      </c>
      <c r="F17" s="79">
        <v>3.5000000000000003E-2</v>
      </c>
      <c r="G17" s="139"/>
    </row>
    <row r="18" spans="2:7" ht="13.15" x14ac:dyDescent="0.4">
      <c r="B18" s="72">
        <v>2011</v>
      </c>
      <c r="C18" s="80">
        <v>0</v>
      </c>
      <c r="D18" s="85">
        <v>0.59799999999999998</v>
      </c>
      <c r="E18" s="87" t="s">
        <v>215</v>
      </c>
      <c r="F18" s="84">
        <v>0.60399999999999998</v>
      </c>
      <c r="G18" s="139"/>
    </row>
    <row r="19" spans="2:7" ht="13.15" x14ac:dyDescent="0.4">
      <c r="B19" s="72">
        <v>2014</v>
      </c>
      <c r="C19" s="80">
        <v>0</v>
      </c>
      <c r="D19" s="85">
        <v>1</v>
      </c>
      <c r="E19" s="85">
        <v>0.71299999999999997</v>
      </c>
      <c r="F19" s="87" t="s">
        <v>215</v>
      </c>
      <c r="G19" s="73"/>
    </row>
    <row r="20" spans="2:7" ht="13.5" thickBot="1" x14ac:dyDescent="0.45">
      <c r="B20" s="74"/>
      <c r="C20" s="138" t="s">
        <v>4</v>
      </c>
      <c r="D20" s="138"/>
      <c r="E20" s="138"/>
      <c r="F20" s="75"/>
      <c r="G20" s="76"/>
    </row>
  </sheetData>
  <mergeCells count="11">
    <mergeCell ref="C20:E20"/>
    <mergeCell ref="G16:G18"/>
    <mergeCell ref="B14:G14"/>
    <mergeCell ref="I4:N4"/>
    <mergeCell ref="I6:N6"/>
    <mergeCell ref="N8:N10"/>
    <mergeCell ref="J12:L12"/>
    <mergeCell ref="B6:G6"/>
    <mergeCell ref="B4:G4"/>
    <mergeCell ref="C12:E12"/>
    <mergeCell ref="G8:G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="97" zoomScaleNormal="120" workbookViewId="0"/>
  </sheetViews>
  <sheetFormatPr defaultRowHeight="12.4" x14ac:dyDescent="0.35"/>
  <cols>
    <col min="1" max="1" width="16.265625" style="13" customWidth="1"/>
    <col min="2" max="2" width="6.3984375" style="13" customWidth="1"/>
    <col min="3" max="3" width="9.46484375" style="13" bestFit="1" customWidth="1"/>
    <col min="4" max="4" width="10.1328125" style="13" customWidth="1"/>
    <col min="5" max="5" width="10.46484375" style="13" bestFit="1" customWidth="1"/>
    <col min="6" max="6" width="13.46484375" style="14" customWidth="1"/>
    <col min="7" max="8" width="9.06640625" style="13"/>
    <col min="9" max="9" width="9" style="13" bestFit="1" customWidth="1"/>
    <col min="10" max="10" width="3.796875" style="13" customWidth="1"/>
    <col min="11" max="12" width="4.06640625" style="13" bestFit="1" customWidth="1"/>
    <col min="13" max="13" width="6.9296875" style="13" bestFit="1" customWidth="1"/>
    <col min="14" max="14" width="8.06640625" style="13" bestFit="1" customWidth="1"/>
    <col min="15" max="15" width="4.73046875" style="13" customWidth="1"/>
    <col min="16" max="16" width="1.796875" style="13" bestFit="1" customWidth="1"/>
    <col min="17" max="17" width="5.265625" style="13" customWidth="1"/>
    <col min="18" max="259" width="9.06640625" style="13"/>
    <col min="260" max="260" width="32.53125" style="13" bestFit="1" customWidth="1"/>
    <col min="261" max="261" width="13.46484375" style="13" customWidth="1"/>
    <col min="262" max="262" width="13.265625" style="13" customWidth="1"/>
    <col min="263" max="264" width="9.06640625" style="13"/>
    <col min="265" max="265" width="8.9296875" style="13" bestFit="1" customWidth="1"/>
    <col min="266" max="266" width="5.9296875" style="13" bestFit="1" customWidth="1"/>
    <col min="267" max="267" width="7.59765625" style="13" customWidth="1"/>
    <col min="268" max="268" width="4.59765625" style="13" customWidth="1"/>
    <col min="269" max="269" width="5.19921875" style="13" customWidth="1"/>
    <col min="270" max="270" width="5.265625" style="13" bestFit="1" customWidth="1"/>
    <col min="271" max="271" width="4.73046875" style="13" customWidth="1"/>
    <col min="272" max="272" width="1.796875" style="13" bestFit="1" customWidth="1"/>
    <col min="273" max="273" width="5.265625" style="13" customWidth="1"/>
    <col min="274" max="515" width="9.06640625" style="13"/>
    <col min="516" max="516" width="32.53125" style="13" bestFit="1" customWidth="1"/>
    <col min="517" max="517" width="13.46484375" style="13" customWidth="1"/>
    <col min="518" max="518" width="13.265625" style="13" customWidth="1"/>
    <col min="519" max="520" width="9.06640625" style="13"/>
    <col min="521" max="521" width="8.9296875" style="13" bestFit="1" customWidth="1"/>
    <col min="522" max="522" width="5.9296875" style="13" bestFit="1" customWidth="1"/>
    <col min="523" max="523" width="7.59765625" style="13" customWidth="1"/>
    <col min="524" max="524" width="4.59765625" style="13" customWidth="1"/>
    <col min="525" max="525" width="5.19921875" style="13" customWidth="1"/>
    <col min="526" max="526" width="5.265625" style="13" bestFit="1" customWidth="1"/>
    <col min="527" max="527" width="4.73046875" style="13" customWidth="1"/>
    <col min="528" max="528" width="1.796875" style="13" bestFit="1" customWidth="1"/>
    <col min="529" max="529" width="5.265625" style="13" customWidth="1"/>
    <col min="530" max="771" width="9.06640625" style="13"/>
    <col min="772" max="772" width="32.53125" style="13" bestFit="1" customWidth="1"/>
    <col min="773" max="773" width="13.46484375" style="13" customWidth="1"/>
    <col min="774" max="774" width="13.265625" style="13" customWidth="1"/>
    <col min="775" max="776" width="9.06640625" style="13"/>
    <col min="777" max="777" width="8.9296875" style="13" bestFit="1" customWidth="1"/>
    <col min="778" max="778" width="5.9296875" style="13" bestFit="1" customWidth="1"/>
    <col min="779" max="779" width="7.59765625" style="13" customWidth="1"/>
    <col min="780" max="780" width="4.59765625" style="13" customWidth="1"/>
    <col min="781" max="781" width="5.19921875" style="13" customWidth="1"/>
    <col min="782" max="782" width="5.265625" style="13" bestFit="1" customWidth="1"/>
    <col min="783" max="783" width="4.73046875" style="13" customWidth="1"/>
    <col min="784" max="784" width="1.796875" style="13" bestFit="1" customWidth="1"/>
    <col min="785" max="785" width="5.265625" style="13" customWidth="1"/>
    <col min="786" max="1027" width="9.06640625" style="13"/>
    <col min="1028" max="1028" width="32.53125" style="13" bestFit="1" customWidth="1"/>
    <col min="1029" max="1029" width="13.46484375" style="13" customWidth="1"/>
    <col min="1030" max="1030" width="13.265625" style="13" customWidth="1"/>
    <col min="1031" max="1032" width="9.06640625" style="13"/>
    <col min="1033" max="1033" width="8.9296875" style="13" bestFit="1" customWidth="1"/>
    <col min="1034" max="1034" width="5.9296875" style="13" bestFit="1" customWidth="1"/>
    <col min="1035" max="1035" width="7.59765625" style="13" customWidth="1"/>
    <col min="1036" max="1036" width="4.59765625" style="13" customWidth="1"/>
    <col min="1037" max="1037" width="5.19921875" style="13" customWidth="1"/>
    <col min="1038" max="1038" width="5.265625" style="13" bestFit="1" customWidth="1"/>
    <col min="1039" max="1039" width="4.73046875" style="13" customWidth="1"/>
    <col min="1040" max="1040" width="1.796875" style="13" bestFit="1" customWidth="1"/>
    <col min="1041" max="1041" width="5.265625" style="13" customWidth="1"/>
    <col min="1042" max="1283" width="9.06640625" style="13"/>
    <col min="1284" max="1284" width="32.53125" style="13" bestFit="1" customWidth="1"/>
    <col min="1285" max="1285" width="13.46484375" style="13" customWidth="1"/>
    <col min="1286" max="1286" width="13.265625" style="13" customWidth="1"/>
    <col min="1287" max="1288" width="9.06640625" style="13"/>
    <col min="1289" max="1289" width="8.9296875" style="13" bestFit="1" customWidth="1"/>
    <col min="1290" max="1290" width="5.9296875" style="13" bestFit="1" customWidth="1"/>
    <col min="1291" max="1291" width="7.59765625" style="13" customWidth="1"/>
    <col min="1292" max="1292" width="4.59765625" style="13" customWidth="1"/>
    <col min="1293" max="1293" width="5.19921875" style="13" customWidth="1"/>
    <col min="1294" max="1294" width="5.265625" style="13" bestFit="1" customWidth="1"/>
    <col min="1295" max="1295" width="4.73046875" style="13" customWidth="1"/>
    <col min="1296" max="1296" width="1.796875" style="13" bestFit="1" customWidth="1"/>
    <col min="1297" max="1297" width="5.265625" style="13" customWidth="1"/>
    <col min="1298" max="1539" width="9.06640625" style="13"/>
    <col min="1540" max="1540" width="32.53125" style="13" bestFit="1" customWidth="1"/>
    <col min="1541" max="1541" width="13.46484375" style="13" customWidth="1"/>
    <col min="1542" max="1542" width="13.265625" style="13" customWidth="1"/>
    <col min="1543" max="1544" width="9.06640625" style="13"/>
    <col min="1545" max="1545" width="8.9296875" style="13" bestFit="1" customWidth="1"/>
    <col min="1546" max="1546" width="5.9296875" style="13" bestFit="1" customWidth="1"/>
    <col min="1547" max="1547" width="7.59765625" style="13" customWidth="1"/>
    <col min="1548" max="1548" width="4.59765625" style="13" customWidth="1"/>
    <col min="1549" max="1549" width="5.19921875" style="13" customWidth="1"/>
    <col min="1550" max="1550" width="5.265625" style="13" bestFit="1" customWidth="1"/>
    <col min="1551" max="1551" width="4.73046875" style="13" customWidth="1"/>
    <col min="1552" max="1552" width="1.796875" style="13" bestFit="1" customWidth="1"/>
    <col min="1553" max="1553" width="5.265625" style="13" customWidth="1"/>
    <col min="1554" max="1795" width="9.06640625" style="13"/>
    <col min="1796" max="1796" width="32.53125" style="13" bestFit="1" customWidth="1"/>
    <col min="1797" max="1797" width="13.46484375" style="13" customWidth="1"/>
    <col min="1798" max="1798" width="13.265625" style="13" customWidth="1"/>
    <col min="1799" max="1800" width="9.06640625" style="13"/>
    <col min="1801" max="1801" width="8.9296875" style="13" bestFit="1" customWidth="1"/>
    <col min="1802" max="1802" width="5.9296875" style="13" bestFit="1" customWidth="1"/>
    <col min="1803" max="1803" width="7.59765625" style="13" customWidth="1"/>
    <col min="1804" max="1804" width="4.59765625" style="13" customWidth="1"/>
    <col min="1805" max="1805" width="5.19921875" style="13" customWidth="1"/>
    <col min="1806" max="1806" width="5.265625" style="13" bestFit="1" customWidth="1"/>
    <col min="1807" max="1807" width="4.73046875" style="13" customWidth="1"/>
    <col min="1808" max="1808" width="1.796875" style="13" bestFit="1" customWidth="1"/>
    <col min="1809" max="1809" width="5.265625" style="13" customWidth="1"/>
    <col min="1810" max="2051" width="9.06640625" style="13"/>
    <col min="2052" max="2052" width="32.53125" style="13" bestFit="1" customWidth="1"/>
    <col min="2053" max="2053" width="13.46484375" style="13" customWidth="1"/>
    <col min="2054" max="2054" width="13.265625" style="13" customWidth="1"/>
    <col min="2055" max="2056" width="9.06640625" style="13"/>
    <col min="2057" max="2057" width="8.9296875" style="13" bestFit="1" customWidth="1"/>
    <col min="2058" max="2058" width="5.9296875" style="13" bestFit="1" customWidth="1"/>
    <col min="2059" max="2059" width="7.59765625" style="13" customWidth="1"/>
    <col min="2060" max="2060" width="4.59765625" style="13" customWidth="1"/>
    <col min="2061" max="2061" width="5.19921875" style="13" customWidth="1"/>
    <col min="2062" max="2062" width="5.265625" style="13" bestFit="1" customWidth="1"/>
    <col min="2063" max="2063" width="4.73046875" style="13" customWidth="1"/>
    <col min="2064" max="2064" width="1.796875" style="13" bestFit="1" customWidth="1"/>
    <col min="2065" max="2065" width="5.265625" style="13" customWidth="1"/>
    <col min="2066" max="2307" width="9.06640625" style="13"/>
    <col min="2308" max="2308" width="32.53125" style="13" bestFit="1" customWidth="1"/>
    <col min="2309" max="2309" width="13.46484375" style="13" customWidth="1"/>
    <col min="2310" max="2310" width="13.265625" style="13" customWidth="1"/>
    <col min="2311" max="2312" width="9.06640625" style="13"/>
    <col min="2313" max="2313" width="8.9296875" style="13" bestFit="1" customWidth="1"/>
    <col min="2314" max="2314" width="5.9296875" style="13" bestFit="1" customWidth="1"/>
    <col min="2315" max="2315" width="7.59765625" style="13" customWidth="1"/>
    <col min="2316" max="2316" width="4.59765625" style="13" customWidth="1"/>
    <col min="2317" max="2317" width="5.19921875" style="13" customWidth="1"/>
    <col min="2318" max="2318" width="5.265625" style="13" bestFit="1" customWidth="1"/>
    <col min="2319" max="2319" width="4.73046875" style="13" customWidth="1"/>
    <col min="2320" max="2320" width="1.796875" style="13" bestFit="1" customWidth="1"/>
    <col min="2321" max="2321" width="5.265625" style="13" customWidth="1"/>
    <col min="2322" max="2563" width="9.06640625" style="13"/>
    <col min="2564" max="2564" width="32.53125" style="13" bestFit="1" customWidth="1"/>
    <col min="2565" max="2565" width="13.46484375" style="13" customWidth="1"/>
    <col min="2566" max="2566" width="13.265625" style="13" customWidth="1"/>
    <col min="2567" max="2568" width="9.06640625" style="13"/>
    <col min="2569" max="2569" width="8.9296875" style="13" bestFit="1" customWidth="1"/>
    <col min="2570" max="2570" width="5.9296875" style="13" bestFit="1" customWidth="1"/>
    <col min="2571" max="2571" width="7.59765625" style="13" customWidth="1"/>
    <col min="2572" max="2572" width="4.59765625" style="13" customWidth="1"/>
    <col min="2573" max="2573" width="5.19921875" style="13" customWidth="1"/>
    <col min="2574" max="2574" width="5.265625" style="13" bestFit="1" customWidth="1"/>
    <col min="2575" max="2575" width="4.73046875" style="13" customWidth="1"/>
    <col min="2576" max="2576" width="1.796875" style="13" bestFit="1" customWidth="1"/>
    <col min="2577" max="2577" width="5.265625" style="13" customWidth="1"/>
    <col min="2578" max="2819" width="9.06640625" style="13"/>
    <col min="2820" max="2820" width="32.53125" style="13" bestFit="1" customWidth="1"/>
    <col min="2821" max="2821" width="13.46484375" style="13" customWidth="1"/>
    <col min="2822" max="2822" width="13.265625" style="13" customWidth="1"/>
    <col min="2823" max="2824" width="9.06640625" style="13"/>
    <col min="2825" max="2825" width="8.9296875" style="13" bestFit="1" customWidth="1"/>
    <col min="2826" max="2826" width="5.9296875" style="13" bestFit="1" customWidth="1"/>
    <col min="2827" max="2827" width="7.59765625" style="13" customWidth="1"/>
    <col min="2828" max="2828" width="4.59765625" style="13" customWidth="1"/>
    <col min="2829" max="2829" width="5.19921875" style="13" customWidth="1"/>
    <col min="2830" max="2830" width="5.265625" style="13" bestFit="1" customWidth="1"/>
    <col min="2831" max="2831" width="4.73046875" style="13" customWidth="1"/>
    <col min="2832" max="2832" width="1.796875" style="13" bestFit="1" customWidth="1"/>
    <col min="2833" max="2833" width="5.265625" style="13" customWidth="1"/>
    <col min="2834" max="3075" width="9.06640625" style="13"/>
    <col min="3076" max="3076" width="32.53125" style="13" bestFit="1" customWidth="1"/>
    <col min="3077" max="3077" width="13.46484375" style="13" customWidth="1"/>
    <col min="3078" max="3078" width="13.265625" style="13" customWidth="1"/>
    <col min="3079" max="3080" width="9.06640625" style="13"/>
    <col min="3081" max="3081" width="8.9296875" style="13" bestFit="1" customWidth="1"/>
    <col min="3082" max="3082" width="5.9296875" style="13" bestFit="1" customWidth="1"/>
    <col min="3083" max="3083" width="7.59765625" style="13" customWidth="1"/>
    <col min="3084" max="3084" width="4.59765625" style="13" customWidth="1"/>
    <col min="3085" max="3085" width="5.19921875" style="13" customWidth="1"/>
    <col min="3086" max="3086" width="5.265625" style="13" bestFit="1" customWidth="1"/>
    <col min="3087" max="3087" width="4.73046875" style="13" customWidth="1"/>
    <col min="3088" max="3088" width="1.796875" style="13" bestFit="1" customWidth="1"/>
    <col min="3089" max="3089" width="5.265625" style="13" customWidth="1"/>
    <col min="3090" max="3331" width="9.06640625" style="13"/>
    <col min="3332" max="3332" width="32.53125" style="13" bestFit="1" customWidth="1"/>
    <col min="3333" max="3333" width="13.46484375" style="13" customWidth="1"/>
    <col min="3334" max="3334" width="13.265625" style="13" customWidth="1"/>
    <col min="3335" max="3336" width="9.06640625" style="13"/>
    <col min="3337" max="3337" width="8.9296875" style="13" bestFit="1" customWidth="1"/>
    <col min="3338" max="3338" width="5.9296875" style="13" bestFit="1" customWidth="1"/>
    <col min="3339" max="3339" width="7.59765625" style="13" customWidth="1"/>
    <col min="3340" max="3340" width="4.59765625" style="13" customWidth="1"/>
    <col min="3341" max="3341" width="5.19921875" style="13" customWidth="1"/>
    <col min="3342" max="3342" width="5.265625" style="13" bestFit="1" customWidth="1"/>
    <col min="3343" max="3343" width="4.73046875" style="13" customWidth="1"/>
    <col min="3344" max="3344" width="1.796875" style="13" bestFit="1" customWidth="1"/>
    <col min="3345" max="3345" width="5.265625" style="13" customWidth="1"/>
    <col min="3346" max="3587" width="9.06640625" style="13"/>
    <col min="3588" max="3588" width="32.53125" style="13" bestFit="1" customWidth="1"/>
    <col min="3589" max="3589" width="13.46484375" style="13" customWidth="1"/>
    <col min="3590" max="3590" width="13.265625" style="13" customWidth="1"/>
    <col min="3591" max="3592" width="9.06640625" style="13"/>
    <col min="3593" max="3593" width="8.9296875" style="13" bestFit="1" customWidth="1"/>
    <col min="3594" max="3594" width="5.9296875" style="13" bestFit="1" customWidth="1"/>
    <col min="3595" max="3595" width="7.59765625" style="13" customWidth="1"/>
    <col min="3596" max="3596" width="4.59765625" style="13" customWidth="1"/>
    <col min="3597" max="3597" width="5.19921875" style="13" customWidth="1"/>
    <col min="3598" max="3598" width="5.265625" style="13" bestFit="1" customWidth="1"/>
    <col min="3599" max="3599" width="4.73046875" style="13" customWidth="1"/>
    <col min="3600" max="3600" width="1.796875" style="13" bestFit="1" customWidth="1"/>
    <col min="3601" max="3601" width="5.265625" style="13" customWidth="1"/>
    <col min="3602" max="3843" width="9.06640625" style="13"/>
    <col min="3844" max="3844" width="32.53125" style="13" bestFit="1" customWidth="1"/>
    <col min="3845" max="3845" width="13.46484375" style="13" customWidth="1"/>
    <col min="3846" max="3846" width="13.265625" style="13" customWidth="1"/>
    <col min="3847" max="3848" width="9.06640625" style="13"/>
    <col min="3849" max="3849" width="8.9296875" style="13" bestFit="1" customWidth="1"/>
    <col min="3850" max="3850" width="5.9296875" style="13" bestFit="1" customWidth="1"/>
    <col min="3851" max="3851" width="7.59765625" style="13" customWidth="1"/>
    <col min="3852" max="3852" width="4.59765625" style="13" customWidth="1"/>
    <col min="3853" max="3853" width="5.19921875" style="13" customWidth="1"/>
    <col min="3854" max="3854" width="5.265625" style="13" bestFit="1" customWidth="1"/>
    <col min="3855" max="3855" width="4.73046875" style="13" customWidth="1"/>
    <col min="3856" max="3856" width="1.796875" style="13" bestFit="1" customWidth="1"/>
    <col min="3857" max="3857" width="5.265625" style="13" customWidth="1"/>
    <col min="3858" max="4099" width="9.06640625" style="13"/>
    <col min="4100" max="4100" width="32.53125" style="13" bestFit="1" customWidth="1"/>
    <col min="4101" max="4101" width="13.46484375" style="13" customWidth="1"/>
    <col min="4102" max="4102" width="13.265625" style="13" customWidth="1"/>
    <col min="4103" max="4104" width="9.06640625" style="13"/>
    <col min="4105" max="4105" width="8.9296875" style="13" bestFit="1" customWidth="1"/>
    <col min="4106" max="4106" width="5.9296875" style="13" bestFit="1" customWidth="1"/>
    <col min="4107" max="4107" width="7.59765625" style="13" customWidth="1"/>
    <col min="4108" max="4108" width="4.59765625" style="13" customWidth="1"/>
    <col min="4109" max="4109" width="5.19921875" style="13" customWidth="1"/>
    <col min="4110" max="4110" width="5.265625" style="13" bestFit="1" customWidth="1"/>
    <col min="4111" max="4111" width="4.73046875" style="13" customWidth="1"/>
    <col min="4112" max="4112" width="1.796875" style="13" bestFit="1" customWidth="1"/>
    <col min="4113" max="4113" width="5.265625" style="13" customWidth="1"/>
    <col min="4114" max="4355" width="9.06640625" style="13"/>
    <col min="4356" max="4356" width="32.53125" style="13" bestFit="1" customWidth="1"/>
    <col min="4357" max="4357" width="13.46484375" style="13" customWidth="1"/>
    <col min="4358" max="4358" width="13.265625" style="13" customWidth="1"/>
    <col min="4359" max="4360" width="9.06640625" style="13"/>
    <col min="4361" max="4361" width="8.9296875" style="13" bestFit="1" customWidth="1"/>
    <col min="4362" max="4362" width="5.9296875" style="13" bestFit="1" customWidth="1"/>
    <col min="4363" max="4363" width="7.59765625" style="13" customWidth="1"/>
    <col min="4364" max="4364" width="4.59765625" style="13" customWidth="1"/>
    <col min="4365" max="4365" width="5.19921875" style="13" customWidth="1"/>
    <col min="4366" max="4366" width="5.265625" style="13" bestFit="1" customWidth="1"/>
    <col min="4367" max="4367" width="4.73046875" style="13" customWidth="1"/>
    <col min="4368" max="4368" width="1.796875" style="13" bestFit="1" customWidth="1"/>
    <col min="4369" max="4369" width="5.265625" style="13" customWidth="1"/>
    <col min="4370" max="4611" width="9.06640625" style="13"/>
    <col min="4612" max="4612" width="32.53125" style="13" bestFit="1" customWidth="1"/>
    <col min="4613" max="4613" width="13.46484375" style="13" customWidth="1"/>
    <col min="4614" max="4614" width="13.265625" style="13" customWidth="1"/>
    <col min="4615" max="4616" width="9.06640625" style="13"/>
    <col min="4617" max="4617" width="8.9296875" style="13" bestFit="1" customWidth="1"/>
    <col min="4618" max="4618" width="5.9296875" style="13" bestFit="1" customWidth="1"/>
    <col min="4619" max="4619" width="7.59765625" style="13" customWidth="1"/>
    <col min="4620" max="4620" width="4.59765625" style="13" customWidth="1"/>
    <col min="4621" max="4621" width="5.19921875" style="13" customWidth="1"/>
    <col min="4622" max="4622" width="5.265625" style="13" bestFit="1" customWidth="1"/>
    <col min="4623" max="4623" width="4.73046875" style="13" customWidth="1"/>
    <col min="4624" max="4624" width="1.796875" style="13" bestFit="1" customWidth="1"/>
    <col min="4625" max="4625" width="5.265625" style="13" customWidth="1"/>
    <col min="4626" max="4867" width="9.06640625" style="13"/>
    <col min="4868" max="4868" width="32.53125" style="13" bestFit="1" customWidth="1"/>
    <col min="4869" max="4869" width="13.46484375" style="13" customWidth="1"/>
    <col min="4870" max="4870" width="13.265625" style="13" customWidth="1"/>
    <col min="4871" max="4872" width="9.06640625" style="13"/>
    <col min="4873" max="4873" width="8.9296875" style="13" bestFit="1" customWidth="1"/>
    <col min="4874" max="4874" width="5.9296875" style="13" bestFit="1" customWidth="1"/>
    <col min="4875" max="4875" width="7.59765625" style="13" customWidth="1"/>
    <col min="4876" max="4876" width="4.59765625" style="13" customWidth="1"/>
    <col min="4877" max="4877" width="5.19921875" style="13" customWidth="1"/>
    <col min="4878" max="4878" width="5.265625" style="13" bestFit="1" customWidth="1"/>
    <col min="4879" max="4879" width="4.73046875" style="13" customWidth="1"/>
    <col min="4880" max="4880" width="1.796875" style="13" bestFit="1" customWidth="1"/>
    <col min="4881" max="4881" width="5.265625" style="13" customWidth="1"/>
    <col min="4882" max="5123" width="9.06640625" style="13"/>
    <col min="5124" max="5124" width="32.53125" style="13" bestFit="1" customWidth="1"/>
    <col min="5125" max="5125" width="13.46484375" style="13" customWidth="1"/>
    <col min="5126" max="5126" width="13.265625" style="13" customWidth="1"/>
    <col min="5127" max="5128" width="9.06640625" style="13"/>
    <col min="5129" max="5129" width="8.9296875" style="13" bestFit="1" customWidth="1"/>
    <col min="5130" max="5130" width="5.9296875" style="13" bestFit="1" customWidth="1"/>
    <col min="5131" max="5131" width="7.59765625" style="13" customWidth="1"/>
    <col min="5132" max="5132" width="4.59765625" style="13" customWidth="1"/>
    <col min="5133" max="5133" width="5.19921875" style="13" customWidth="1"/>
    <col min="5134" max="5134" width="5.265625" style="13" bestFit="1" customWidth="1"/>
    <col min="5135" max="5135" width="4.73046875" style="13" customWidth="1"/>
    <col min="5136" max="5136" width="1.796875" style="13" bestFit="1" customWidth="1"/>
    <col min="5137" max="5137" width="5.265625" style="13" customWidth="1"/>
    <col min="5138" max="5379" width="9.06640625" style="13"/>
    <col min="5380" max="5380" width="32.53125" style="13" bestFit="1" customWidth="1"/>
    <col min="5381" max="5381" width="13.46484375" style="13" customWidth="1"/>
    <col min="5382" max="5382" width="13.265625" style="13" customWidth="1"/>
    <col min="5383" max="5384" width="9.06640625" style="13"/>
    <col min="5385" max="5385" width="8.9296875" style="13" bestFit="1" customWidth="1"/>
    <col min="5386" max="5386" width="5.9296875" style="13" bestFit="1" customWidth="1"/>
    <col min="5387" max="5387" width="7.59765625" style="13" customWidth="1"/>
    <col min="5388" max="5388" width="4.59765625" style="13" customWidth="1"/>
    <col min="5389" max="5389" width="5.19921875" style="13" customWidth="1"/>
    <col min="5390" max="5390" width="5.265625" style="13" bestFit="1" customWidth="1"/>
    <col min="5391" max="5391" width="4.73046875" style="13" customWidth="1"/>
    <col min="5392" max="5392" width="1.796875" style="13" bestFit="1" customWidth="1"/>
    <col min="5393" max="5393" width="5.265625" style="13" customWidth="1"/>
    <col min="5394" max="5635" width="9.06640625" style="13"/>
    <col min="5636" max="5636" width="32.53125" style="13" bestFit="1" customWidth="1"/>
    <col min="5637" max="5637" width="13.46484375" style="13" customWidth="1"/>
    <col min="5638" max="5638" width="13.265625" style="13" customWidth="1"/>
    <col min="5639" max="5640" width="9.06640625" style="13"/>
    <col min="5641" max="5641" width="8.9296875" style="13" bestFit="1" customWidth="1"/>
    <col min="5642" max="5642" width="5.9296875" style="13" bestFit="1" customWidth="1"/>
    <col min="5643" max="5643" width="7.59765625" style="13" customWidth="1"/>
    <col min="5644" max="5644" width="4.59765625" style="13" customWidth="1"/>
    <col min="5645" max="5645" width="5.19921875" style="13" customWidth="1"/>
    <col min="5646" max="5646" width="5.265625" style="13" bestFit="1" customWidth="1"/>
    <col min="5647" max="5647" width="4.73046875" style="13" customWidth="1"/>
    <col min="5648" max="5648" width="1.796875" style="13" bestFit="1" customWidth="1"/>
    <col min="5649" max="5649" width="5.265625" style="13" customWidth="1"/>
    <col min="5650" max="5891" width="9.06640625" style="13"/>
    <col min="5892" max="5892" width="32.53125" style="13" bestFit="1" customWidth="1"/>
    <col min="5893" max="5893" width="13.46484375" style="13" customWidth="1"/>
    <col min="5894" max="5894" width="13.265625" style="13" customWidth="1"/>
    <col min="5895" max="5896" width="9.06640625" style="13"/>
    <col min="5897" max="5897" width="8.9296875" style="13" bestFit="1" customWidth="1"/>
    <col min="5898" max="5898" width="5.9296875" style="13" bestFit="1" customWidth="1"/>
    <col min="5899" max="5899" width="7.59765625" style="13" customWidth="1"/>
    <col min="5900" max="5900" width="4.59765625" style="13" customWidth="1"/>
    <col min="5901" max="5901" width="5.19921875" style="13" customWidth="1"/>
    <col min="5902" max="5902" width="5.265625" style="13" bestFit="1" customWidth="1"/>
    <col min="5903" max="5903" width="4.73046875" style="13" customWidth="1"/>
    <col min="5904" max="5904" width="1.796875" style="13" bestFit="1" customWidth="1"/>
    <col min="5905" max="5905" width="5.265625" style="13" customWidth="1"/>
    <col min="5906" max="6147" width="9.06640625" style="13"/>
    <col min="6148" max="6148" width="32.53125" style="13" bestFit="1" customWidth="1"/>
    <col min="6149" max="6149" width="13.46484375" style="13" customWidth="1"/>
    <col min="6150" max="6150" width="13.265625" style="13" customWidth="1"/>
    <col min="6151" max="6152" width="9.06640625" style="13"/>
    <col min="6153" max="6153" width="8.9296875" style="13" bestFit="1" customWidth="1"/>
    <col min="6154" max="6154" width="5.9296875" style="13" bestFit="1" customWidth="1"/>
    <col min="6155" max="6155" width="7.59765625" style="13" customWidth="1"/>
    <col min="6156" max="6156" width="4.59765625" style="13" customWidth="1"/>
    <col min="6157" max="6157" width="5.19921875" style="13" customWidth="1"/>
    <col min="6158" max="6158" width="5.265625" style="13" bestFit="1" customWidth="1"/>
    <col min="6159" max="6159" width="4.73046875" style="13" customWidth="1"/>
    <col min="6160" max="6160" width="1.796875" style="13" bestFit="1" customWidth="1"/>
    <col min="6161" max="6161" width="5.265625" style="13" customWidth="1"/>
    <col min="6162" max="6403" width="9.06640625" style="13"/>
    <col min="6404" max="6404" width="32.53125" style="13" bestFit="1" customWidth="1"/>
    <col min="6405" max="6405" width="13.46484375" style="13" customWidth="1"/>
    <col min="6406" max="6406" width="13.265625" style="13" customWidth="1"/>
    <col min="6407" max="6408" width="9.06640625" style="13"/>
    <col min="6409" max="6409" width="8.9296875" style="13" bestFit="1" customWidth="1"/>
    <col min="6410" max="6410" width="5.9296875" style="13" bestFit="1" customWidth="1"/>
    <col min="6411" max="6411" width="7.59765625" style="13" customWidth="1"/>
    <col min="6412" max="6412" width="4.59765625" style="13" customWidth="1"/>
    <col min="6413" max="6413" width="5.19921875" style="13" customWidth="1"/>
    <col min="6414" max="6414" width="5.265625" style="13" bestFit="1" customWidth="1"/>
    <col min="6415" max="6415" width="4.73046875" style="13" customWidth="1"/>
    <col min="6416" max="6416" width="1.796875" style="13" bestFit="1" customWidth="1"/>
    <col min="6417" max="6417" width="5.265625" style="13" customWidth="1"/>
    <col min="6418" max="6659" width="9.06640625" style="13"/>
    <col min="6660" max="6660" width="32.53125" style="13" bestFit="1" customWidth="1"/>
    <col min="6661" max="6661" width="13.46484375" style="13" customWidth="1"/>
    <col min="6662" max="6662" width="13.265625" style="13" customWidth="1"/>
    <col min="6663" max="6664" width="9.06640625" style="13"/>
    <col min="6665" max="6665" width="8.9296875" style="13" bestFit="1" customWidth="1"/>
    <col min="6666" max="6666" width="5.9296875" style="13" bestFit="1" customWidth="1"/>
    <col min="6667" max="6667" width="7.59765625" style="13" customWidth="1"/>
    <col min="6668" max="6668" width="4.59765625" style="13" customWidth="1"/>
    <col min="6669" max="6669" width="5.19921875" style="13" customWidth="1"/>
    <col min="6670" max="6670" width="5.265625" style="13" bestFit="1" customWidth="1"/>
    <col min="6671" max="6671" width="4.73046875" style="13" customWidth="1"/>
    <col min="6672" max="6672" width="1.796875" style="13" bestFit="1" customWidth="1"/>
    <col min="6673" max="6673" width="5.265625" style="13" customWidth="1"/>
    <col min="6674" max="6915" width="9.06640625" style="13"/>
    <col min="6916" max="6916" width="32.53125" style="13" bestFit="1" customWidth="1"/>
    <col min="6917" max="6917" width="13.46484375" style="13" customWidth="1"/>
    <col min="6918" max="6918" width="13.265625" style="13" customWidth="1"/>
    <col min="6919" max="6920" width="9.06640625" style="13"/>
    <col min="6921" max="6921" width="8.9296875" style="13" bestFit="1" customWidth="1"/>
    <col min="6922" max="6922" width="5.9296875" style="13" bestFit="1" customWidth="1"/>
    <col min="6923" max="6923" width="7.59765625" style="13" customWidth="1"/>
    <col min="6924" max="6924" width="4.59765625" style="13" customWidth="1"/>
    <col min="6925" max="6925" width="5.19921875" style="13" customWidth="1"/>
    <col min="6926" max="6926" width="5.265625" style="13" bestFit="1" customWidth="1"/>
    <col min="6927" max="6927" width="4.73046875" style="13" customWidth="1"/>
    <col min="6928" max="6928" width="1.796875" style="13" bestFit="1" customWidth="1"/>
    <col min="6929" max="6929" width="5.265625" style="13" customWidth="1"/>
    <col min="6930" max="7171" width="9.06640625" style="13"/>
    <col min="7172" max="7172" width="32.53125" style="13" bestFit="1" customWidth="1"/>
    <col min="7173" max="7173" width="13.46484375" style="13" customWidth="1"/>
    <col min="7174" max="7174" width="13.265625" style="13" customWidth="1"/>
    <col min="7175" max="7176" width="9.06640625" style="13"/>
    <col min="7177" max="7177" width="8.9296875" style="13" bestFit="1" customWidth="1"/>
    <col min="7178" max="7178" width="5.9296875" style="13" bestFit="1" customWidth="1"/>
    <col min="7179" max="7179" width="7.59765625" style="13" customWidth="1"/>
    <col min="7180" max="7180" width="4.59765625" style="13" customWidth="1"/>
    <col min="7181" max="7181" width="5.19921875" style="13" customWidth="1"/>
    <col min="7182" max="7182" width="5.265625" style="13" bestFit="1" customWidth="1"/>
    <col min="7183" max="7183" width="4.73046875" style="13" customWidth="1"/>
    <col min="7184" max="7184" width="1.796875" style="13" bestFit="1" customWidth="1"/>
    <col min="7185" max="7185" width="5.265625" style="13" customWidth="1"/>
    <col min="7186" max="7427" width="9.06640625" style="13"/>
    <col min="7428" max="7428" width="32.53125" style="13" bestFit="1" customWidth="1"/>
    <col min="7429" max="7429" width="13.46484375" style="13" customWidth="1"/>
    <col min="7430" max="7430" width="13.265625" style="13" customWidth="1"/>
    <col min="7431" max="7432" width="9.06640625" style="13"/>
    <col min="7433" max="7433" width="8.9296875" style="13" bestFit="1" customWidth="1"/>
    <col min="7434" max="7434" width="5.9296875" style="13" bestFit="1" customWidth="1"/>
    <col min="7435" max="7435" width="7.59765625" style="13" customWidth="1"/>
    <col min="7436" max="7436" width="4.59765625" style="13" customWidth="1"/>
    <col min="7437" max="7437" width="5.19921875" style="13" customWidth="1"/>
    <col min="7438" max="7438" width="5.265625" style="13" bestFit="1" customWidth="1"/>
    <col min="7439" max="7439" width="4.73046875" style="13" customWidth="1"/>
    <col min="7440" max="7440" width="1.796875" style="13" bestFit="1" customWidth="1"/>
    <col min="7441" max="7441" width="5.265625" style="13" customWidth="1"/>
    <col min="7442" max="7683" width="9.06640625" style="13"/>
    <col min="7684" max="7684" width="32.53125" style="13" bestFit="1" customWidth="1"/>
    <col min="7685" max="7685" width="13.46484375" style="13" customWidth="1"/>
    <col min="7686" max="7686" width="13.265625" style="13" customWidth="1"/>
    <col min="7687" max="7688" width="9.06640625" style="13"/>
    <col min="7689" max="7689" width="8.9296875" style="13" bestFit="1" customWidth="1"/>
    <col min="7690" max="7690" width="5.9296875" style="13" bestFit="1" customWidth="1"/>
    <col min="7691" max="7691" width="7.59765625" style="13" customWidth="1"/>
    <col min="7692" max="7692" width="4.59765625" style="13" customWidth="1"/>
    <col min="7693" max="7693" width="5.19921875" style="13" customWidth="1"/>
    <col min="7694" max="7694" width="5.265625" style="13" bestFit="1" customWidth="1"/>
    <col min="7695" max="7695" width="4.73046875" style="13" customWidth="1"/>
    <col min="7696" max="7696" width="1.796875" style="13" bestFit="1" customWidth="1"/>
    <col min="7697" max="7697" width="5.265625" style="13" customWidth="1"/>
    <col min="7698" max="7939" width="9.06640625" style="13"/>
    <col min="7940" max="7940" width="32.53125" style="13" bestFit="1" customWidth="1"/>
    <col min="7941" max="7941" width="13.46484375" style="13" customWidth="1"/>
    <col min="7942" max="7942" width="13.265625" style="13" customWidth="1"/>
    <col min="7943" max="7944" width="9.06640625" style="13"/>
    <col min="7945" max="7945" width="8.9296875" style="13" bestFit="1" customWidth="1"/>
    <col min="7946" max="7946" width="5.9296875" style="13" bestFit="1" customWidth="1"/>
    <col min="7947" max="7947" width="7.59765625" style="13" customWidth="1"/>
    <col min="7948" max="7948" width="4.59765625" style="13" customWidth="1"/>
    <col min="7949" max="7949" width="5.19921875" style="13" customWidth="1"/>
    <col min="7950" max="7950" width="5.265625" style="13" bestFit="1" customWidth="1"/>
    <col min="7951" max="7951" width="4.73046875" style="13" customWidth="1"/>
    <col min="7952" max="7952" width="1.796875" style="13" bestFit="1" customWidth="1"/>
    <col min="7953" max="7953" width="5.265625" style="13" customWidth="1"/>
    <col min="7954" max="8195" width="9.06640625" style="13"/>
    <col min="8196" max="8196" width="32.53125" style="13" bestFit="1" customWidth="1"/>
    <col min="8197" max="8197" width="13.46484375" style="13" customWidth="1"/>
    <col min="8198" max="8198" width="13.265625" style="13" customWidth="1"/>
    <col min="8199" max="8200" width="9.06640625" style="13"/>
    <col min="8201" max="8201" width="8.9296875" style="13" bestFit="1" customWidth="1"/>
    <col min="8202" max="8202" width="5.9296875" style="13" bestFit="1" customWidth="1"/>
    <col min="8203" max="8203" width="7.59765625" style="13" customWidth="1"/>
    <col min="8204" max="8204" width="4.59765625" style="13" customWidth="1"/>
    <col min="8205" max="8205" width="5.19921875" style="13" customWidth="1"/>
    <col min="8206" max="8206" width="5.265625" style="13" bestFit="1" customWidth="1"/>
    <col min="8207" max="8207" width="4.73046875" style="13" customWidth="1"/>
    <col min="8208" max="8208" width="1.796875" style="13" bestFit="1" customWidth="1"/>
    <col min="8209" max="8209" width="5.265625" style="13" customWidth="1"/>
    <col min="8210" max="8451" width="9.06640625" style="13"/>
    <col min="8452" max="8452" width="32.53125" style="13" bestFit="1" customWidth="1"/>
    <col min="8453" max="8453" width="13.46484375" style="13" customWidth="1"/>
    <col min="8454" max="8454" width="13.265625" style="13" customWidth="1"/>
    <col min="8455" max="8456" width="9.06640625" style="13"/>
    <col min="8457" max="8457" width="8.9296875" style="13" bestFit="1" customWidth="1"/>
    <col min="8458" max="8458" width="5.9296875" style="13" bestFit="1" customWidth="1"/>
    <col min="8459" max="8459" width="7.59765625" style="13" customWidth="1"/>
    <col min="8460" max="8460" width="4.59765625" style="13" customWidth="1"/>
    <col min="8461" max="8461" width="5.19921875" style="13" customWidth="1"/>
    <col min="8462" max="8462" width="5.265625" style="13" bestFit="1" customWidth="1"/>
    <col min="8463" max="8463" width="4.73046875" style="13" customWidth="1"/>
    <col min="8464" max="8464" width="1.796875" style="13" bestFit="1" customWidth="1"/>
    <col min="8465" max="8465" width="5.265625" style="13" customWidth="1"/>
    <col min="8466" max="8707" width="9.06640625" style="13"/>
    <col min="8708" max="8708" width="32.53125" style="13" bestFit="1" customWidth="1"/>
    <col min="8709" max="8709" width="13.46484375" style="13" customWidth="1"/>
    <col min="8710" max="8710" width="13.265625" style="13" customWidth="1"/>
    <col min="8711" max="8712" width="9.06640625" style="13"/>
    <col min="8713" max="8713" width="8.9296875" style="13" bestFit="1" customWidth="1"/>
    <col min="8714" max="8714" width="5.9296875" style="13" bestFit="1" customWidth="1"/>
    <col min="8715" max="8715" width="7.59765625" style="13" customWidth="1"/>
    <col min="8716" max="8716" width="4.59765625" style="13" customWidth="1"/>
    <col min="8717" max="8717" width="5.19921875" style="13" customWidth="1"/>
    <col min="8718" max="8718" width="5.265625" style="13" bestFit="1" customWidth="1"/>
    <col min="8719" max="8719" width="4.73046875" style="13" customWidth="1"/>
    <col min="8720" max="8720" width="1.796875" style="13" bestFit="1" customWidth="1"/>
    <col min="8721" max="8721" width="5.265625" style="13" customWidth="1"/>
    <col min="8722" max="8963" width="9.06640625" style="13"/>
    <col min="8964" max="8964" width="32.53125" style="13" bestFit="1" customWidth="1"/>
    <col min="8965" max="8965" width="13.46484375" style="13" customWidth="1"/>
    <col min="8966" max="8966" width="13.265625" style="13" customWidth="1"/>
    <col min="8967" max="8968" width="9.06640625" style="13"/>
    <col min="8969" max="8969" width="8.9296875" style="13" bestFit="1" customWidth="1"/>
    <col min="8970" max="8970" width="5.9296875" style="13" bestFit="1" customWidth="1"/>
    <col min="8971" max="8971" width="7.59765625" style="13" customWidth="1"/>
    <col min="8972" max="8972" width="4.59765625" style="13" customWidth="1"/>
    <col min="8973" max="8973" width="5.19921875" style="13" customWidth="1"/>
    <col min="8974" max="8974" width="5.265625" style="13" bestFit="1" customWidth="1"/>
    <col min="8975" max="8975" width="4.73046875" style="13" customWidth="1"/>
    <col min="8976" max="8976" width="1.796875" style="13" bestFit="1" customWidth="1"/>
    <col min="8977" max="8977" width="5.265625" style="13" customWidth="1"/>
    <col min="8978" max="9219" width="9.06640625" style="13"/>
    <col min="9220" max="9220" width="32.53125" style="13" bestFit="1" customWidth="1"/>
    <col min="9221" max="9221" width="13.46484375" style="13" customWidth="1"/>
    <col min="9222" max="9222" width="13.265625" style="13" customWidth="1"/>
    <col min="9223" max="9224" width="9.06640625" style="13"/>
    <col min="9225" max="9225" width="8.9296875" style="13" bestFit="1" customWidth="1"/>
    <col min="9226" max="9226" width="5.9296875" style="13" bestFit="1" customWidth="1"/>
    <col min="9227" max="9227" width="7.59765625" style="13" customWidth="1"/>
    <col min="9228" max="9228" width="4.59765625" style="13" customWidth="1"/>
    <col min="9229" max="9229" width="5.19921875" style="13" customWidth="1"/>
    <col min="9230" max="9230" width="5.265625" style="13" bestFit="1" customWidth="1"/>
    <col min="9231" max="9231" width="4.73046875" style="13" customWidth="1"/>
    <col min="9232" max="9232" width="1.796875" style="13" bestFit="1" customWidth="1"/>
    <col min="9233" max="9233" width="5.265625" style="13" customWidth="1"/>
    <col min="9234" max="9475" width="9.06640625" style="13"/>
    <col min="9476" max="9476" width="32.53125" style="13" bestFit="1" customWidth="1"/>
    <col min="9477" max="9477" width="13.46484375" style="13" customWidth="1"/>
    <col min="9478" max="9478" width="13.265625" style="13" customWidth="1"/>
    <col min="9479" max="9480" width="9.06640625" style="13"/>
    <col min="9481" max="9481" width="8.9296875" style="13" bestFit="1" customWidth="1"/>
    <col min="9482" max="9482" width="5.9296875" style="13" bestFit="1" customWidth="1"/>
    <col min="9483" max="9483" width="7.59765625" style="13" customWidth="1"/>
    <col min="9484" max="9484" width="4.59765625" style="13" customWidth="1"/>
    <col min="9485" max="9485" width="5.19921875" style="13" customWidth="1"/>
    <col min="9486" max="9486" width="5.265625" style="13" bestFit="1" customWidth="1"/>
    <col min="9487" max="9487" width="4.73046875" style="13" customWidth="1"/>
    <col min="9488" max="9488" width="1.796875" style="13" bestFit="1" customWidth="1"/>
    <col min="9489" max="9489" width="5.265625" style="13" customWidth="1"/>
    <col min="9490" max="9731" width="9.06640625" style="13"/>
    <col min="9732" max="9732" width="32.53125" style="13" bestFit="1" customWidth="1"/>
    <col min="9733" max="9733" width="13.46484375" style="13" customWidth="1"/>
    <col min="9734" max="9734" width="13.265625" style="13" customWidth="1"/>
    <col min="9735" max="9736" width="9.06640625" style="13"/>
    <col min="9737" max="9737" width="8.9296875" style="13" bestFit="1" customWidth="1"/>
    <col min="9738" max="9738" width="5.9296875" style="13" bestFit="1" customWidth="1"/>
    <col min="9739" max="9739" width="7.59765625" style="13" customWidth="1"/>
    <col min="9740" max="9740" width="4.59765625" style="13" customWidth="1"/>
    <col min="9741" max="9741" width="5.19921875" style="13" customWidth="1"/>
    <col min="9742" max="9742" width="5.265625" style="13" bestFit="1" customWidth="1"/>
    <col min="9743" max="9743" width="4.73046875" style="13" customWidth="1"/>
    <col min="9744" max="9744" width="1.796875" style="13" bestFit="1" customWidth="1"/>
    <col min="9745" max="9745" width="5.265625" style="13" customWidth="1"/>
    <col min="9746" max="9987" width="9.06640625" style="13"/>
    <col min="9988" max="9988" width="32.53125" style="13" bestFit="1" customWidth="1"/>
    <col min="9989" max="9989" width="13.46484375" style="13" customWidth="1"/>
    <col min="9990" max="9990" width="13.265625" style="13" customWidth="1"/>
    <col min="9991" max="9992" width="9.06640625" style="13"/>
    <col min="9993" max="9993" width="8.9296875" style="13" bestFit="1" customWidth="1"/>
    <col min="9994" max="9994" width="5.9296875" style="13" bestFit="1" customWidth="1"/>
    <col min="9995" max="9995" width="7.59765625" style="13" customWidth="1"/>
    <col min="9996" max="9996" width="4.59765625" style="13" customWidth="1"/>
    <col min="9997" max="9997" width="5.19921875" style="13" customWidth="1"/>
    <col min="9998" max="9998" width="5.265625" style="13" bestFit="1" customWidth="1"/>
    <col min="9999" max="9999" width="4.73046875" style="13" customWidth="1"/>
    <col min="10000" max="10000" width="1.796875" style="13" bestFit="1" customWidth="1"/>
    <col min="10001" max="10001" width="5.265625" style="13" customWidth="1"/>
    <col min="10002" max="10243" width="9.06640625" style="13"/>
    <col min="10244" max="10244" width="32.53125" style="13" bestFit="1" customWidth="1"/>
    <col min="10245" max="10245" width="13.46484375" style="13" customWidth="1"/>
    <col min="10246" max="10246" width="13.265625" style="13" customWidth="1"/>
    <col min="10247" max="10248" width="9.06640625" style="13"/>
    <col min="10249" max="10249" width="8.9296875" style="13" bestFit="1" customWidth="1"/>
    <col min="10250" max="10250" width="5.9296875" style="13" bestFit="1" customWidth="1"/>
    <col min="10251" max="10251" width="7.59765625" style="13" customWidth="1"/>
    <col min="10252" max="10252" width="4.59765625" style="13" customWidth="1"/>
    <col min="10253" max="10253" width="5.19921875" style="13" customWidth="1"/>
    <col min="10254" max="10254" width="5.265625" style="13" bestFit="1" customWidth="1"/>
    <col min="10255" max="10255" width="4.73046875" style="13" customWidth="1"/>
    <col min="10256" max="10256" width="1.796875" style="13" bestFit="1" customWidth="1"/>
    <col min="10257" max="10257" width="5.265625" style="13" customWidth="1"/>
    <col min="10258" max="10499" width="9.06640625" style="13"/>
    <col min="10500" max="10500" width="32.53125" style="13" bestFit="1" customWidth="1"/>
    <col min="10501" max="10501" width="13.46484375" style="13" customWidth="1"/>
    <col min="10502" max="10502" width="13.265625" style="13" customWidth="1"/>
    <col min="10503" max="10504" width="9.06640625" style="13"/>
    <col min="10505" max="10505" width="8.9296875" style="13" bestFit="1" customWidth="1"/>
    <col min="10506" max="10506" width="5.9296875" style="13" bestFit="1" customWidth="1"/>
    <col min="10507" max="10507" width="7.59765625" style="13" customWidth="1"/>
    <col min="10508" max="10508" width="4.59765625" style="13" customWidth="1"/>
    <col min="10509" max="10509" width="5.19921875" style="13" customWidth="1"/>
    <col min="10510" max="10510" width="5.265625" style="13" bestFit="1" customWidth="1"/>
    <col min="10511" max="10511" width="4.73046875" style="13" customWidth="1"/>
    <col min="10512" max="10512" width="1.796875" style="13" bestFit="1" customWidth="1"/>
    <col min="10513" max="10513" width="5.265625" style="13" customWidth="1"/>
    <col min="10514" max="10755" width="9.06640625" style="13"/>
    <col min="10756" max="10756" width="32.53125" style="13" bestFit="1" customWidth="1"/>
    <col min="10757" max="10757" width="13.46484375" style="13" customWidth="1"/>
    <col min="10758" max="10758" width="13.265625" style="13" customWidth="1"/>
    <col min="10759" max="10760" width="9.06640625" style="13"/>
    <col min="10761" max="10761" width="8.9296875" style="13" bestFit="1" customWidth="1"/>
    <col min="10762" max="10762" width="5.9296875" style="13" bestFit="1" customWidth="1"/>
    <col min="10763" max="10763" width="7.59765625" style="13" customWidth="1"/>
    <col min="10764" max="10764" width="4.59765625" style="13" customWidth="1"/>
    <col min="10765" max="10765" width="5.19921875" style="13" customWidth="1"/>
    <col min="10766" max="10766" width="5.265625" style="13" bestFit="1" customWidth="1"/>
    <col min="10767" max="10767" width="4.73046875" style="13" customWidth="1"/>
    <col min="10768" max="10768" width="1.796875" style="13" bestFit="1" customWidth="1"/>
    <col min="10769" max="10769" width="5.265625" style="13" customWidth="1"/>
    <col min="10770" max="11011" width="9.06640625" style="13"/>
    <col min="11012" max="11012" width="32.53125" style="13" bestFit="1" customWidth="1"/>
    <col min="11013" max="11013" width="13.46484375" style="13" customWidth="1"/>
    <col min="11014" max="11014" width="13.265625" style="13" customWidth="1"/>
    <col min="11015" max="11016" width="9.06640625" style="13"/>
    <col min="11017" max="11017" width="8.9296875" style="13" bestFit="1" customWidth="1"/>
    <col min="11018" max="11018" width="5.9296875" style="13" bestFit="1" customWidth="1"/>
    <col min="11019" max="11019" width="7.59765625" style="13" customWidth="1"/>
    <col min="11020" max="11020" width="4.59765625" style="13" customWidth="1"/>
    <col min="11021" max="11021" width="5.19921875" style="13" customWidth="1"/>
    <col min="11022" max="11022" width="5.265625" style="13" bestFit="1" customWidth="1"/>
    <col min="11023" max="11023" width="4.73046875" style="13" customWidth="1"/>
    <col min="11024" max="11024" width="1.796875" style="13" bestFit="1" customWidth="1"/>
    <col min="11025" max="11025" width="5.265625" style="13" customWidth="1"/>
    <col min="11026" max="11267" width="9.06640625" style="13"/>
    <col min="11268" max="11268" width="32.53125" style="13" bestFit="1" customWidth="1"/>
    <col min="11269" max="11269" width="13.46484375" style="13" customWidth="1"/>
    <col min="11270" max="11270" width="13.265625" style="13" customWidth="1"/>
    <col min="11271" max="11272" width="9.06640625" style="13"/>
    <col min="11273" max="11273" width="8.9296875" style="13" bestFit="1" customWidth="1"/>
    <col min="11274" max="11274" width="5.9296875" style="13" bestFit="1" customWidth="1"/>
    <col min="11275" max="11275" width="7.59765625" style="13" customWidth="1"/>
    <col min="11276" max="11276" width="4.59765625" style="13" customWidth="1"/>
    <col min="11277" max="11277" width="5.19921875" style="13" customWidth="1"/>
    <col min="11278" max="11278" width="5.265625" style="13" bestFit="1" customWidth="1"/>
    <col min="11279" max="11279" width="4.73046875" style="13" customWidth="1"/>
    <col min="11280" max="11280" width="1.796875" style="13" bestFit="1" customWidth="1"/>
    <col min="11281" max="11281" width="5.265625" style="13" customWidth="1"/>
    <col min="11282" max="11523" width="9.06640625" style="13"/>
    <col min="11524" max="11524" width="32.53125" style="13" bestFit="1" customWidth="1"/>
    <col min="11525" max="11525" width="13.46484375" style="13" customWidth="1"/>
    <col min="11526" max="11526" width="13.265625" style="13" customWidth="1"/>
    <col min="11527" max="11528" width="9.06640625" style="13"/>
    <col min="11529" max="11529" width="8.9296875" style="13" bestFit="1" customWidth="1"/>
    <col min="11530" max="11530" width="5.9296875" style="13" bestFit="1" customWidth="1"/>
    <col min="11531" max="11531" width="7.59765625" style="13" customWidth="1"/>
    <col min="11532" max="11532" width="4.59765625" style="13" customWidth="1"/>
    <col min="11533" max="11533" width="5.19921875" style="13" customWidth="1"/>
    <col min="11534" max="11534" width="5.265625" style="13" bestFit="1" customWidth="1"/>
    <col min="11535" max="11535" width="4.73046875" style="13" customWidth="1"/>
    <col min="11536" max="11536" width="1.796875" style="13" bestFit="1" customWidth="1"/>
    <col min="11537" max="11537" width="5.265625" style="13" customWidth="1"/>
    <col min="11538" max="11779" width="9.06640625" style="13"/>
    <col min="11780" max="11780" width="32.53125" style="13" bestFit="1" customWidth="1"/>
    <col min="11781" max="11781" width="13.46484375" style="13" customWidth="1"/>
    <col min="11782" max="11782" width="13.265625" style="13" customWidth="1"/>
    <col min="11783" max="11784" width="9.06640625" style="13"/>
    <col min="11785" max="11785" width="8.9296875" style="13" bestFit="1" customWidth="1"/>
    <col min="11786" max="11786" width="5.9296875" style="13" bestFit="1" customWidth="1"/>
    <col min="11787" max="11787" width="7.59765625" style="13" customWidth="1"/>
    <col min="11788" max="11788" width="4.59765625" style="13" customWidth="1"/>
    <col min="11789" max="11789" width="5.19921875" style="13" customWidth="1"/>
    <col min="11790" max="11790" width="5.265625" style="13" bestFit="1" customWidth="1"/>
    <col min="11791" max="11791" width="4.73046875" style="13" customWidth="1"/>
    <col min="11792" max="11792" width="1.796875" style="13" bestFit="1" customWidth="1"/>
    <col min="11793" max="11793" width="5.265625" style="13" customWidth="1"/>
    <col min="11794" max="12035" width="9.06640625" style="13"/>
    <col min="12036" max="12036" width="32.53125" style="13" bestFit="1" customWidth="1"/>
    <col min="12037" max="12037" width="13.46484375" style="13" customWidth="1"/>
    <col min="12038" max="12038" width="13.265625" style="13" customWidth="1"/>
    <col min="12039" max="12040" width="9.06640625" style="13"/>
    <col min="12041" max="12041" width="8.9296875" style="13" bestFit="1" customWidth="1"/>
    <col min="12042" max="12042" width="5.9296875" style="13" bestFit="1" customWidth="1"/>
    <col min="12043" max="12043" width="7.59765625" style="13" customWidth="1"/>
    <col min="12044" max="12044" width="4.59765625" style="13" customWidth="1"/>
    <col min="12045" max="12045" width="5.19921875" style="13" customWidth="1"/>
    <col min="12046" max="12046" width="5.265625" style="13" bestFit="1" customWidth="1"/>
    <col min="12047" max="12047" width="4.73046875" style="13" customWidth="1"/>
    <col min="12048" max="12048" width="1.796875" style="13" bestFit="1" customWidth="1"/>
    <col min="12049" max="12049" width="5.265625" style="13" customWidth="1"/>
    <col min="12050" max="12291" width="9.06640625" style="13"/>
    <col min="12292" max="12292" width="32.53125" style="13" bestFit="1" customWidth="1"/>
    <col min="12293" max="12293" width="13.46484375" style="13" customWidth="1"/>
    <col min="12294" max="12294" width="13.265625" style="13" customWidth="1"/>
    <col min="12295" max="12296" width="9.06640625" style="13"/>
    <col min="12297" max="12297" width="8.9296875" style="13" bestFit="1" customWidth="1"/>
    <col min="12298" max="12298" width="5.9296875" style="13" bestFit="1" customWidth="1"/>
    <col min="12299" max="12299" width="7.59765625" style="13" customWidth="1"/>
    <col min="12300" max="12300" width="4.59765625" style="13" customWidth="1"/>
    <col min="12301" max="12301" width="5.19921875" style="13" customWidth="1"/>
    <col min="12302" max="12302" width="5.265625" style="13" bestFit="1" customWidth="1"/>
    <col min="12303" max="12303" width="4.73046875" style="13" customWidth="1"/>
    <col min="12304" max="12304" width="1.796875" style="13" bestFit="1" customWidth="1"/>
    <col min="12305" max="12305" width="5.265625" style="13" customWidth="1"/>
    <col min="12306" max="12547" width="9.06640625" style="13"/>
    <col min="12548" max="12548" width="32.53125" style="13" bestFit="1" customWidth="1"/>
    <col min="12549" max="12549" width="13.46484375" style="13" customWidth="1"/>
    <col min="12550" max="12550" width="13.265625" style="13" customWidth="1"/>
    <col min="12551" max="12552" width="9.06640625" style="13"/>
    <col min="12553" max="12553" width="8.9296875" style="13" bestFit="1" customWidth="1"/>
    <col min="12554" max="12554" width="5.9296875" style="13" bestFit="1" customWidth="1"/>
    <col min="12555" max="12555" width="7.59765625" style="13" customWidth="1"/>
    <col min="12556" max="12556" width="4.59765625" style="13" customWidth="1"/>
    <col min="12557" max="12557" width="5.19921875" style="13" customWidth="1"/>
    <col min="12558" max="12558" width="5.265625" style="13" bestFit="1" customWidth="1"/>
    <col min="12559" max="12559" width="4.73046875" style="13" customWidth="1"/>
    <col min="12560" max="12560" width="1.796875" style="13" bestFit="1" customWidth="1"/>
    <col min="12561" max="12561" width="5.265625" style="13" customWidth="1"/>
    <col min="12562" max="12803" width="9.06640625" style="13"/>
    <col min="12804" max="12804" width="32.53125" style="13" bestFit="1" customWidth="1"/>
    <col min="12805" max="12805" width="13.46484375" style="13" customWidth="1"/>
    <col min="12806" max="12806" width="13.265625" style="13" customWidth="1"/>
    <col min="12807" max="12808" width="9.06640625" style="13"/>
    <col min="12809" max="12809" width="8.9296875" style="13" bestFit="1" customWidth="1"/>
    <col min="12810" max="12810" width="5.9296875" style="13" bestFit="1" customWidth="1"/>
    <col min="12811" max="12811" width="7.59765625" style="13" customWidth="1"/>
    <col min="12812" max="12812" width="4.59765625" style="13" customWidth="1"/>
    <col min="12813" max="12813" width="5.19921875" style="13" customWidth="1"/>
    <col min="12814" max="12814" width="5.265625" style="13" bestFit="1" customWidth="1"/>
    <col min="12815" max="12815" width="4.73046875" style="13" customWidth="1"/>
    <col min="12816" max="12816" width="1.796875" style="13" bestFit="1" customWidth="1"/>
    <col min="12817" max="12817" width="5.265625" style="13" customWidth="1"/>
    <col min="12818" max="13059" width="9.06640625" style="13"/>
    <col min="13060" max="13060" width="32.53125" style="13" bestFit="1" customWidth="1"/>
    <col min="13061" max="13061" width="13.46484375" style="13" customWidth="1"/>
    <col min="13062" max="13062" width="13.265625" style="13" customWidth="1"/>
    <col min="13063" max="13064" width="9.06640625" style="13"/>
    <col min="13065" max="13065" width="8.9296875" style="13" bestFit="1" customWidth="1"/>
    <col min="13066" max="13066" width="5.9296875" style="13" bestFit="1" customWidth="1"/>
    <col min="13067" max="13067" width="7.59765625" style="13" customWidth="1"/>
    <col min="13068" max="13068" width="4.59765625" style="13" customWidth="1"/>
    <col min="13069" max="13069" width="5.19921875" style="13" customWidth="1"/>
    <col min="13070" max="13070" width="5.265625" style="13" bestFit="1" customWidth="1"/>
    <col min="13071" max="13071" width="4.73046875" style="13" customWidth="1"/>
    <col min="13072" max="13072" width="1.796875" style="13" bestFit="1" customWidth="1"/>
    <col min="13073" max="13073" width="5.265625" style="13" customWidth="1"/>
    <col min="13074" max="13315" width="9.06640625" style="13"/>
    <col min="13316" max="13316" width="32.53125" style="13" bestFit="1" customWidth="1"/>
    <col min="13317" max="13317" width="13.46484375" style="13" customWidth="1"/>
    <col min="13318" max="13318" width="13.265625" style="13" customWidth="1"/>
    <col min="13319" max="13320" width="9.06640625" style="13"/>
    <col min="13321" max="13321" width="8.9296875" style="13" bestFit="1" customWidth="1"/>
    <col min="13322" max="13322" width="5.9296875" style="13" bestFit="1" customWidth="1"/>
    <col min="13323" max="13323" width="7.59765625" style="13" customWidth="1"/>
    <col min="13324" max="13324" width="4.59765625" style="13" customWidth="1"/>
    <col min="13325" max="13325" width="5.19921875" style="13" customWidth="1"/>
    <col min="13326" max="13326" width="5.265625" style="13" bestFit="1" customWidth="1"/>
    <col min="13327" max="13327" width="4.73046875" style="13" customWidth="1"/>
    <col min="13328" max="13328" width="1.796875" style="13" bestFit="1" customWidth="1"/>
    <col min="13329" max="13329" width="5.265625" style="13" customWidth="1"/>
    <col min="13330" max="13571" width="9.06640625" style="13"/>
    <col min="13572" max="13572" width="32.53125" style="13" bestFit="1" customWidth="1"/>
    <col min="13573" max="13573" width="13.46484375" style="13" customWidth="1"/>
    <col min="13574" max="13574" width="13.265625" style="13" customWidth="1"/>
    <col min="13575" max="13576" width="9.06640625" style="13"/>
    <col min="13577" max="13577" width="8.9296875" style="13" bestFit="1" customWidth="1"/>
    <col min="13578" max="13578" width="5.9296875" style="13" bestFit="1" customWidth="1"/>
    <col min="13579" max="13579" width="7.59765625" style="13" customWidth="1"/>
    <col min="13580" max="13580" width="4.59765625" style="13" customWidth="1"/>
    <col min="13581" max="13581" width="5.19921875" style="13" customWidth="1"/>
    <col min="13582" max="13582" width="5.265625" style="13" bestFit="1" customWidth="1"/>
    <col min="13583" max="13583" width="4.73046875" style="13" customWidth="1"/>
    <col min="13584" max="13584" width="1.796875" style="13" bestFit="1" customWidth="1"/>
    <col min="13585" max="13585" width="5.265625" style="13" customWidth="1"/>
    <col min="13586" max="13827" width="9.06640625" style="13"/>
    <col min="13828" max="13828" width="32.53125" style="13" bestFit="1" customWidth="1"/>
    <col min="13829" max="13829" width="13.46484375" style="13" customWidth="1"/>
    <col min="13830" max="13830" width="13.265625" style="13" customWidth="1"/>
    <col min="13831" max="13832" width="9.06640625" style="13"/>
    <col min="13833" max="13833" width="8.9296875" style="13" bestFit="1" customWidth="1"/>
    <col min="13834" max="13834" width="5.9296875" style="13" bestFit="1" customWidth="1"/>
    <col min="13835" max="13835" width="7.59765625" style="13" customWidth="1"/>
    <col min="13836" max="13836" width="4.59765625" style="13" customWidth="1"/>
    <col min="13837" max="13837" width="5.19921875" style="13" customWidth="1"/>
    <col min="13838" max="13838" width="5.265625" style="13" bestFit="1" customWidth="1"/>
    <col min="13839" max="13839" width="4.73046875" style="13" customWidth="1"/>
    <col min="13840" max="13840" width="1.796875" style="13" bestFit="1" customWidth="1"/>
    <col min="13841" max="13841" width="5.265625" style="13" customWidth="1"/>
    <col min="13842" max="14083" width="9.06640625" style="13"/>
    <col min="14084" max="14084" width="32.53125" style="13" bestFit="1" customWidth="1"/>
    <col min="14085" max="14085" width="13.46484375" style="13" customWidth="1"/>
    <col min="14086" max="14086" width="13.265625" style="13" customWidth="1"/>
    <col min="14087" max="14088" width="9.06640625" style="13"/>
    <col min="14089" max="14089" width="8.9296875" style="13" bestFit="1" customWidth="1"/>
    <col min="14090" max="14090" width="5.9296875" style="13" bestFit="1" customWidth="1"/>
    <col min="14091" max="14091" width="7.59765625" style="13" customWidth="1"/>
    <col min="14092" max="14092" width="4.59765625" style="13" customWidth="1"/>
    <col min="14093" max="14093" width="5.19921875" style="13" customWidth="1"/>
    <col min="14094" max="14094" width="5.265625" style="13" bestFit="1" customWidth="1"/>
    <col min="14095" max="14095" width="4.73046875" style="13" customWidth="1"/>
    <col min="14096" max="14096" width="1.796875" style="13" bestFit="1" customWidth="1"/>
    <col min="14097" max="14097" width="5.265625" style="13" customWidth="1"/>
    <col min="14098" max="14339" width="9.06640625" style="13"/>
    <col min="14340" max="14340" width="32.53125" style="13" bestFit="1" customWidth="1"/>
    <col min="14341" max="14341" width="13.46484375" style="13" customWidth="1"/>
    <col min="14342" max="14342" width="13.265625" style="13" customWidth="1"/>
    <col min="14343" max="14344" width="9.06640625" style="13"/>
    <col min="14345" max="14345" width="8.9296875" style="13" bestFit="1" customWidth="1"/>
    <col min="14346" max="14346" width="5.9296875" style="13" bestFit="1" customWidth="1"/>
    <col min="14347" max="14347" width="7.59765625" style="13" customWidth="1"/>
    <col min="14348" max="14348" width="4.59765625" style="13" customWidth="1"/>
    <col min="14349" max="14349" width="5.19921875" style="13" customWidth="1"/>
    <col min="14350" max="14350" width="5.265625" style="13" bestFit="1" customWidth="1"/>
    <col min="14351" max="14351" width="4.73046875" style="13" customWidth="1"/>
    <col min="14352" max="14352" width="1.796875" style="13" bestFit="1" customWidth="1"/>
    <col min="14353" max="14353" width="5.265625" style="13" customWidth="1"/>
    <col min="14354" max="14595" width="9.06640625" style="13"/>
    <col min="14596" max="14596" width="32.53125" style="13" bestFit="1" customWidth="1"/>
    <col min="14597" max="14597" width="13.46484375" style="13" customWidth="1"/>
    <col min="14598" max="14598" width="13.265625" style="13" customWidth="1"/>
    <col min="14599" max="14600" width="9.06640625" style="13"/>
    <col min="14601" max="14601" width="8.9296875" style="13" bestFit="1" customWidth="1"/>
    <col min="14602" max="14602" width="5.9296875" style="13" bestFit="1" customWidth="1"/>
    <col min="14603" max="14603" width="7.59765625" style="13" customWidth="1"/>
    <col min="14604" max="14604" width="4.59765625" style="13" customWidth="1"/>
    <col min="14605" max="14605" width="5.19921875" style="13" customWidth="1"/>
    <col min="14606" max="14606" width="5.265625" style="13" bestFit="1" customWidth="1"/>
    <col min="14607" max="14607" width="4.73046875" style="13" customWidth="1"/>
    <col min="14608" max="14608" width="1.796875" style="13" bestFit="1" customWidth="1"/>
    <col min="14609" max="14609" width="5.265625" style="13" customWidth="1"/>
    <col min="14610" max="14851" width="9.06640625" style="13"/>
    <col min="14852" max="14852" width="32.53125" style="13" bestFit="1" customWidth="1"/>
    <col min="14853" max="14853" width="13.46484375" style="13" customWidth="1"/>
    <col min="14854" max="14854" width="13.265625" style="13" customWidth="1"/>
    <col min="14855" max="14856" width="9.06640625" style="13"/>
    <col min="14857" max="14857" width="8.9296875" style="13" bestFit="1" customWidth="1"/>
    <col min="14858" max="14858" width="5.9296875" style="13" bestFit="1" customWidth="1"/>
    <col min="14859" max="14859" width="7.59765625" style="13" customWidth="1"/>
    <col min="14860" max="14860" width="4.59765625" style="13" customWidth="1"/>
    <col min="14861" max="14861" width="5.19921875" style="13" customWidth="1"/>
    <col min="14862" max="14862" width="5.265625" style="13" bestFit="1" customWidth="1"/>
    <col min="14863" max="14863" width="4.73046875" style="13" customWidth="1"/>
    <col min="14864" max="14864" width="1.796875" style="13" bestFit="1" customWidth="1"/>
    <col min="14865" max="14865" width="5.265625" style="13" customWidth="1"/>
    <col min="14866" max="15107" width="9.06640625" style="13"/>
    <col min="15108" max="15108" width="32.53125" style="13" bestFit="1" customWidth="1"/>
    <col min="15109" max="15109" width="13.46484375" style="13" customWidth="1"/>
    <col min="15110" max="15110" width="13.265625" style="13" customWidth="1"/>
    <col min="15111" max="15112" width="9.06640625" style="13"/>
    <col min="15113" max="15113" width="8.9296875" style="13" bestFit="1" customWidth="1"/>
    <col min="15114" max="15114" width="5.9296875" style="13" bestFit="1" customWidth="1"/>
    <col min="15115" max="15115" width="7.59765625" style="13" customWidth="1"/>
    <col min="15116" max="15116" width="4.59765625" style="13" customWidth="1"/>
    <col min="15117" max="15117" width="5.19921875" style="13" customWidth="1"/>
    <col min="15118" max="15118" width="5.265625" style="13" bestFit="1" customWidth="1"/>
    <col min="15119" max="15119" width="4.73046875" style="13" customWidth="1"/>
    <col min="15120" max="15120" width="1.796875" style="13" bestFit="1" customWidth="1"/>
    <col min="15121" max="15121" width="5.265625" style="13" customWidth="1"/>
    <col min="15122" max="15363" width="9.06640625" style="13"/>
    <col min="15364" max="15364" width="32.53125" style="13" bestFit="1" customWidth="1"/>
    <col min="15365" max="15365" width="13.46484375" style="13" customWidth="1"/>
    <col min="15366" max="15366" width="13.265625" style="13" customWidth="1"/>
    <col min="15367" max="15368" width="9.06640625" style="13"/>
    <col min="15369" max="15369" width="8.9296875" style="13" bestFit="1" customWidth="1"/>
    <col min="15370" max="15370" width="5.9296875" style="13" bestFit="1" customWidth="1"/>
    <col min="15371" max="15371" width="7.59765625" style="13" customWidth="1"/>
    <col min="15372" max="15372" width="4.59765625" style="13" customWidth="1"/>
    <col min="15373" max="15373" width="5.19921875" style="13" customWidth="1"/>
    <col min="15374" max="15374" width="5.265625" style="13" bestFit="1" customWidth="1"/>
    <col min="15375" max="15375" width="4.73046875" style="13" customWidth="1"/>
    <col min="15376" max="15376" width="1.796875" style="13" bestFit="1" customWidth="1"/>
    <col min="15377" max="15377" width="5.265625" style="13" customWidth="1"/>
    <col min="15378" max="15619" width="9.06640625" style="13"/>
    <col min="15620" max="15620" width="32.53125" style="13" bestFit="1" customWidth="1"/>
    <col min="15621" max="15621" width="13.46484375" style="13" customWidth="1"/>
    <col min="15622" max="15622" width="13.265625" style="13" customWidth="1"/>
    <col min="15623" max="15624" width="9.06640625" style="13"/>
    <col min="15625" max="15625" width="8.9296875" style="13" bestFit="1" customWidth="1"/>
    <col min="15626" max="15626" width="5.9296875" style="13" bestFit="1" customWidth="1"/>
    <col min="15627" max="15627" width="7.59765625" style="13" customWidth="1"/>
    <col min="15628" max="15628" width="4.59765625" style="13" customWidth="1"/>
    <col min="15629" max="15629" width="5.19921875" style="13" customWidth="1"/>
    <col min="15630" max="15630" width="5.265625" style="13" bestFit="1" customWidth="1"/>
    <col min="15631" max="15631" width="4.73046875" style="13" customWidth="1"/>
    <col min="15632" max="15632" width="1.796875" style="13" bestFit="1" customWidth="1"/>
    <col min="15633" max="15633" width="5.265625" style="13" customWidth="1"/>
    <col min="15634" max="15875" width="9.06640625" style="13"/>
    <col min="15876" max="15876" width="32.53125" style="13" bestFit="1" customWidth="1"/>
    <col min="15877" max="15877" width="13.46484375" style="13" customWidth="1"/>
    <col min="15878" max="15878" width="13.265625" style="13" customWidth="1"/>
    <col min="15879" max="15880" width="9.06640625" style="13"/>
    <col min="15881" max="15881" width="8.9296875" style="13" bestFit="1" customWidth="1"/>
    <col min="15882" max="15882" width="5.9296875" style="13" bestFit="1" customWidth="1"/>
    <col min="15883" max="15883" width="7.59765625" style="13" customWidth="1"/>
    <col min="15884" max="15884" width="4.59765625" style="13" customWidth="1"/>
    <col min="15885" max="15885" width="5.19921875" style="13" customWidth="1"/>
    <col min="15886" max="15886" width="5.265625" style="13" bestFit="1" customWidth="1"/>
    <col min="15887" max="15887" width="4.73046875" style="13" customWidth="1"/>
    <col min="15888" max="15888" width="1.796875" style="13" bestFit="1" customWidth="1"/>
    <col min="15889" max="15889" width="5.265625" style="13" customWidth="1"/>
    <col min="15890" max="16131" width="9.06640625" style="13"/>
    <col min="16132" max="16132" width="32.53125" style="13" bestFit="1" customWidth="1"/>
    <col min="16133" max="16133" width="13.46484375" style="13" customWidth="1"/>
    <col min="16134" max="16134" width="13.265625" style="13" customWidth="1"/>
    <col min="16135" max="16136" width="9.06640625" style="13"/>
    <col min="16137" max="16137" width="8.9296875" style="13" bestFit="1" customWidth="1"/>
    <col min="16138" max="16138" width="5.9296875" style="13" bestFit="1" customWidth="1"/>
    <col min="16139" max="16139" width="7.59765625" style="13" customWidth="1"/>
    <col min="16140" max="16140" width="4.59765625" style="13" customWidth="1"/>
    <col min="16141" max="16141" width="5.19921875" style="13" customWidth="1"/>
    <col min="16142" max="16142" width="5.265625" style="13" bestFit="1" customWidth="1"/>
    <col min="16143" max="16143" width="4.73046875" style="13" customWidth="1"/>
    <col min="16144" max="16144" width="1.796875" style="13" bestFit="1" customWidth="1"/>
    <col min="16145" max="16145" width="5.265625" style="13" customWidth="1"/>
    <col min="16146" max="16384" width="9.06640625" style="13"/>
  </cols>
  <sheetData>
    <row r="1" spans="1:18" customFormat="1" ht="22.15" x14ac:dyDescent="0.55000000000000004">
      <c r="A1" s="114" t="s">
        <v>235</v>
      </c>
      <c r="B1" s="8"/>
      <c r="C1" s="8"/>
      <c r="D1" s="8"/>
      <c r="E1" s="9"/>
      <c r="F1" s="9"/>
      <c r="G1" s="10"/>
      <c r="H1" s="7"/>
    </row>
    <row r="2" spans="1:18" customFormat="1" ht="12.75" x14ac:dyDescent="0.35">
      <c r="A2" s="11" t="s">
        <v>236</v>
      </c>
      <c r="B2" s="11"/>
      <c r="C2" s="11"/>
      <c r="D2" s="11"/>
      <c r="E2" s="11"/>
      <c r="F2" s="11"/>
      <c r="G2" s="11"/>
      <c r="H2" s="11"/>
    </row>
    <row r="3" spans="1:18" customFormat="1" ht="12.75" x14ac:dyDescent="0.35">
      <c r="A3" s="11" t="s">
        <v>247</v>
      </c>
      <c r="B3" s="11"/>
      <c r="C3" s="11"/>
      <c r="D3" s="11"/>
      <c r="E3" s="11"/>
      <c r="F3" s="11"/>
      <c r="G3" s="11"/>
      <c r="H3" s="11"/>
    </row>
    <row r="4" spans="1:18" customFormat="1" ht="12.75" x14ac:dyDescent="0.35">
      <c r="A4" s="11" t="s">
        <v>248</v>
      </c>
      <c r="B4" s="11"/>
      <c r="C4" s="11"/>
      <c r="D4" s="11"/>
      <c r="E4" s="11"/>
      <c r="F4" s="11"/>
      <c r="G4" s="11"/>
      <c r="H4" s="11"/>
    </row>
    <row r="5" spans="1:18" customFormat="1" ht="12.75" x14ac:dyDescent="0.35">
      <c r="A5" s="11" t="s">
        <v>231</v>
      </c>
      <c r="B5" s="11"/>
      <c r="C5" s="11"/>
      <c r="D5" s="11"/>
      <c r="E5" s="11"/>
      <c r="F5" s="11"/>
      <c r="G5" s="11"/>
      <c r="H5" s="11"/>
    </row>
    <row r="6" spans="1:18" customFormat="1" ht="12.75" x14ac:dyDescent="0.35">
      <c r="A6" s="11" t="s">
        <v>232</v>
      </c>
      <c r="B6" s="11"/>
      <c r="C6" s="11"/>
      <c r="D6" s="11"/>
      <c r="E6" s="11"/>
      <c r="F6" s="11"/>
      <c r="G6" s="11"/>
      <c r="H6" s="11"/>
    </row>
    <row r="7" spans="1:18" customFormat="1" ht="12.75" x14ac:dyDescent="0.35">
      <c r="A7" s="57" t="s">
        <v>194</v>
      </c>
      <c r="B7" s="57"/>
      <c r="C7" s="57"/>
      <c r="D7" s="57"/>
      <c r="E7" s="11"/>
      <c r="F7" s="11"/>
      <c r="G7" s="11"/>
      <c r="H7" s="11"/>
    </row>
    <row r="8" spans="1:18" ht="12.75" x14ac:dyDescent="0.35">
      <c r="H8"/>
      <c r="I8"/>
      <c r="J8"/>
      <c r="K8"/>
      <c r="L8"/>
      <c r="M8"/>
      <c r="N8"/>
      <c r="O8"/>
      <c r="P8"/>
      <c r="Q8"/>
      <c r="R8"/>
    </row>
    <row r="9" spans="1:18" ht="37.5" x14ac:dyDescent="0.4">
      <c r="A9" s="90" t="s">
        <v>0</v>
      </c>
      <c r="B9" s="92" t="s">
        <v>229</v>
      </c>
      <c r="C9" s="92" t="s">
        <v>230</v>
      </c>
      <c r="D9" s="92" t="s">
        <v>239</v>
      </c>
      <c r="E9" s="91" t="s">
        <v>228</v>
      </c>
      <c r="F9" s="13"/>
      <c r="G9" s="15"/>
    </row>
    <row r="10" spans="1:18" ht="12.75" thickBot="1" x14ac:dyDescent="0.4">
      <c r="A10" s="19" t="s">
        <v>151</v>
      </c>
      <c r="B10" s="93">
        <v>0</v>
      </c>
      <c r="C10" s="93">
        <v>1</v>
      </c>
      <c r="D10" s="93" t="s">
        <v>237</v>
      </c>
      <c r="E10" s="16">
        <v>-19.201889132008283</v>
      </c>
      <c r="F10" s="16"/>
      <c r="G10" s="15"/>
    </row>
    <row r="11" spans="1:18" ht="13.15" customHeight="1" thickBot="1" x14ac:dyDescent="0.4">
      <c r="A11" s="19" t="s">
        <v>153</v>
      </c>
      <c r="B11" s="93">
        <v>0</v>
      </c>
      <c r="C11" s="93">
        <v>2</v>
      </c>
      <c r="D11" s="93" t="s">
        <v>237</v>
      </c>
      <c r="E11" s="16">
        <v>-19.304436300120955</v>
      </c>
      <c r="F11" s="16"/>
      <c r="G11" s="146" t="s">
        <v>152</v>
      </c>
      <c r="H11" s="147"/>
      <c r="I11" s="147"/>
      <c r="J11" s="147"/>
      <c r="K11" s="147"/>
      <c r="L11" s="147"/>
      <c r="M11" s="148"/>
    </row>
    <row r="12" spans="1:18" ht="13.5" x14ac:dyDescent="0.35">
      <c r="A12" s="19" t="s">
        <v>155</v>
      </c>
      <c r="B12" s="93">
        <v>0</v>
      </c>
      <c r="C12" s="93">
        <v>3</v>
      </c>
      <c r="D12" s="93" t="s">
        <v>237</v>
      </c>
      <c r="E12" s="16">
        <v>-19.390220950369056</v>
      </c>
      <c r="F12" s="16"/>
      <c r="G12" s="89" t="s">
        <v>154</v>
      </c>
      <c r="H12" s="95" t="s">
        <v>233</v>
      </c>
      <c r="I12" s="95" t="s">
        <v>3</v>
      </c>
      <c r="J12" s="95" t="s">
        <v>131</v>
      </c>
      <c r="K12" s="96" t="s">
        <v>1</v>
      </c>
      <c r="L12" s="97" t="s">
        <v>196</v>
      </c>
      <c r="M12" s="98" t="s">
        <v>195</v>
      </c>
    </row>
    <row r="13" spans="1:18" ht="12.4" customHeight="1" x14ac:dyDescent="0.45">
      <c r="A13" s="23" t="s">
        <v>179</v>
      </c>
      <c r="B13" s="94">
        <v>0.3</v>
      </c>
      <c r="C13" s="94">
        <v>1</v>
      </c>
      <c r="D13" s="94" t="s">
        <v>238</v>
      </c>
      <c r="E13" s="16">
        <v>25.634888064332443</v>
      </c>
      <c r="F13" s="16"/>
      <c r="G13" s="105">
        <v>0</v>
      </c>
      <c r="H13" s="99">
        <f>AVERAGE(E10:E12)</f>
        <v>-19.298848794166098</v>
      </c>
      <c r="I13" s="99">
        <f>STDEV(E10:E12)</f>
        <v>9.4290156532192915E-2</v>
      </c>
      <c r="J13" s="100">
        <f>COUNT(E10:E12)</f>
        <v>3</v>
      </c>
      <c r="K13" s="99">
        <f>STDEV(E10:E12)/SQRT(COUNT(E10:E12))</f>
        <v>5.4438447255793533E-2</v>
      </c>
      <c r="L13" s="99">
        <f t="shared" ref="L13:L22" si="0">H13-$H$13</f>
        <v>0</v>
      </c>
      <c r="M13" s="101">
        <f>_xlfn.CONFIDENCE.NORM(0.05,I13,J13)</f>
        <v>0.10669739599563864</v>
      </c>
    </row>
    <row r="14" spans="1:18" ht="12.4" customHeight="1" x14ac:dyDescent="0.45">
      <c r="A14" s="23" t="s">
        <v>180</v>
      </c>
      <c r="B14" s="94">
        <v>0.3</v>
      </c>
      <c r="C14" s="94">
        <v>2</v>
      </c>
      <c r="D14" s="94" t="s">
        <v>238</v>
      </c>
      <c r="E14" s="16">
        <v>21.558638131853719</v>
      </c>
      <c r="F14" s="16"/>
      <c r="G14" s="105">
        <v>0.3</v>
      </c>
      <c r="H14" s="99">
        <f>AVERAGE(E13,E14:E15)</f>
        <v>29.440636973231907</v>
      </c>
      <c r="I14" s="99">
        <f>STDEV(E13,E14:E15)</f>
        <v>10.325044260612083</v>
      </c>
      <c r="J14" s="100">
        <f>COUNT(E13,E14:E15)</f>
        <v>3</v>
      </c>
      <c r="K14" s="99">
        <f>STDEV(E13,E14:E15)/SQRT(COUNT(E13,E14:E15))</f>
        <v>5.9611670832591868</v>
      </c>
      <c r="L14" s="99">
        <f t="shared" si="0"/>
        <v>48.739485767398008</v>
      </c>
      <c r="M14" s="101">
        <f t="shared" ref="M14:M22" si="1">_xlfn.CONFIDENCE.NORM(0.05,I14,J14)</f>
        <v>11.683672789013686</v>
      </c>
    </row>
    <row r="15" spans="1:18" ht="12.4" customHeight="1" x14ac:dyDescent="0.45">
      <c r="A15" s="23" t="s">
        <v>181</v>
      </c>
      <c r="B15" s="94">
        <v>0.3</v>
      </c>
      <c r="C15" s="94">
        <v>3</v>
      </c>
      <c r="D15" s="94" t="s">
        <v>238</v>
      </c>
      <c r="E15" s="16">
        <v>41.128384723509562</v>
      </c>
      <c r="F15" s="16"/>
      <c r="G15" s="105">
        <v>1</v>
      </c>
      <c r="H15" s="99">
        <f>AVERAGE(E16:E18)</f>
        <v>29.179338900637116</v>
      </c>
      <c r="I15" s="99">
        <f>STDEV(E16:E18)</f>
        <v>3.1381590733405504</v>
      </c>
      <c r="J15" s="100">
        <f>COUNT(E16:E18)</f>
        <v>3</v>
      </c>
      <c r="K15" s="99">
        <f>STDEV(E16:E18)/SQRT(COUNT(E16:E18))</f>
        <v>1.8118169857530335</v>
      </c>
      <c r="L15" s="99">
        <f t="shared" si="0"/>
        <v>48.478187694803211</v>
      </c>
      <c r="M15" s="101">
        <f t="shared" si="1"/>
        <v>3.5510960386538653</v>
      </c>
    </row>
    <row r="16" spans="1:18" ht="14.25" x14ac:dyDescent="0.45">
      <c r="A16" s="23" t="s">
        <v>176</v>
      </c>
      <c r="B16" s="94">
        <v>1</v>
      </c>
      <c r="C16" s="94">
        <v>1</v>
      </c>
      <c r="D16" s="94" t="s">
        <v>238</v>
      </c>
      <c r="E16" s="16">
        <v>30.950578288326831</v>
      </c>
      <c r="F16" s="16"/>
      <c r="G16" s="105">
        <v>2</v>
      </c>
      <c r="H16" s="99">
        <f>AVERAGE(E19:E21)</f>
        <v>18.871376444388307</v>
      </c>
      <c r="I16" s="99">
        <f>STDEV(E19:E21)</f>
        <v>14.184835647837012</v>
      </c>
      <c r="J16" s="100">
        <f>COUNT(E19:E21)</f>
        <v>3</v>
      </c>
      <c r="K16" s="99">
        <f>STDEV(E19:E21)/SQRT(COUNT(E19:E21))</f>
        <v>8.1896186796892998</v>
      </c>
      <c r="L16" s="99">
        <f t="shared" si="0"/>
        <v>38.170225238554409</v>
      </c>
      <c r="M16" s="101">
        <f t="shared" si="1"/>
        <v>16.051357659307492</v>
      </c>
    </row>
    <row r="17" spans="1:19" ht="14.25" x14ac:dyDescent="0.45">
      <c r="A17" s="23" t="s">
        <v>177</v>
      </c>
      <c r="B17" s="94">
        <v>1</v>
      </c>
      <c r="C17" s="94">
        <v>2</v>
      </c>
      <c r="D17" s="94" t="s">
        <v>238</v>
      </c>
      <c r="E17" s="16">
        <v>25.556005627322698</v>
      </c>
      <c r="F17" s="16"/>
      <c r="G17" s="105">
        <v>3</v>
      </c>
      <c r="H17" s="99">
        <f>AVERAGE(E22:E24)</f>
        <v>44.302416782689299</v>
      </c>
      <c r="I17" s="99">
        <f>STDEV(E22:E24)</f>
        <v>29.234194878663033</v>
      </c>
      <c r="J17" s="100">
        <f>COUNT(E22:E24)</f>
        <v>3</v>
      </c>
      <c r="K17" s="99">
        <f>STDEV(E22:E24)/SQRT(COUNT(E22:E24))</f>
        <v>16.878370282738082</v>
      </c>
      <c r="L17" s="99">
        <f t="shared" si="0"/>
        <v>63.601265576855397</v>
      </c>
      <c r="M17" s="101">
        <f t="shared" si="1"/>
        <v>33.080997871897765</v>
      </c>
    </row>
    <row r="18" spans="1:19" ht="14.25" x14ac:dyDescent="0.45">
      <c r="A18" s="23" t="s">
        <v>178</v>
      </c>
      <c r="B18" s="94">
        <v>1</v>
      </c>
      <c r="C18" s="94">
        <v>3</v>
      </c>
      <c r="D18" s="94" t="s">
        <v>238</v>
      </c>
      <c r="E18" s="16">
        <v>31.031432786261824</v>
      </c>
      <c r="F18" s="16"/>
      <c r="G18" s="105">
        <v>4</v>
      </c>
      <c r="H18" s="99">
        <f>AVERAGE(E25,E26:E27)</f>
        <v>9.2214249835291415</v>
      </c>
      <c r="I18" s="99">
        <f>STDEV(E25,E26:E27)</f>
        <v>6.2759753760789367</v>
      </c>
      <c r="J18" s="100">
        <f>COUNT(E25,E26:E27)</f>
        <v>3</v>
      </c>
      <c r="K18" s="99">
        <f>STDEV(E25,E26:E27)/SQRT(COUNT(E25,E26:E27))</f>
        <v>3.623436072806637</v>
      </c>
      <c r="L18" s="99">
        <f t="shared" si="0"/>
        <v>28.520273777695238</v>
      </c>
      <c r="M18" s="101">
        <f t="shared" si="1"/>
        <v>7.1018042029842601</v>
      </c>
    </row>
    <row r="19" spans="1:19" ht="14.25" x14ac:dyDescent="0.45">
      <c r="A19" s="23" t="s">
        <v>173</v>
      </c>
      <c r="B19" s="94">
        <v>2</v>
      </c>
      <c r="C19" s="94">
        <v>1</v>
      </c>
      <c r="D19" s="94" t="s">
        <v>238</v>
      </c>
      <c r="E19" s="16">
        <v>26.380327094074559</v>
      </c>
      <c r="F19" s="16"/>
      <c r="G19" s="105">
        <v>5</v>
      </c>
      <c r="H19" s="99">
        <f>AVERAGE(E28:E30)</f>
        <v>18.968993460187875</v>
      </c>
      <c r="I19" s="99">
        <f>STDEV(E28:E30)</f>
        <v>10.926187554031813</v>
      </c>
      <c r="J19" s="100">
        <f>COUNT(E28:E30)</f>
        <v>3</v>
      </c>
      <c r="K19" s="99">
        <f>STDEV(E28:E30)/SQRT(COUNT(E28:E30))</f>
        <v>6.3082373255366067</v>
      </c>
      <c r="L19" s="99">
        <f t="shared" si="0"/>
        <v>38.267842254353972</v>
      </c>
      <c r="M19" s="101">
        <f t="shared" si="1"/>
        <v>12.363917963983019</v>
      </c>
    </row>
    <row r="20" spans="1:19" ht="14.25" x14ac:dyDescent="0.45">
      <c r="A20" s="23" t="s">
        <v>174</v>
      </c>
      <c r="B20" s="94">
        <v>2</v>
      </c>
      <c r="C20" s="94">
        <v>2</v>
      </c>
      <c r="D20" s="94" t="s">
        <v>238</v>
      </c>
      <c r="E20" s="16">
        <v>27.723300584165521</v>
      </c>
      <c r="F20" s="16"/>
      <c r="G20" s="105">
        <v>10</v>
      </c>
      <c r="H20" s="99">
        <f>AVERAGE(E31:E32)</f>
        <v>35.064790393616498</v>
      </c>
      <c r="I20" s="99">
        <f>STDEV(E31:E32)</f>
        <v>5.0388727296678049</v>
      </c>
      <c r="J20" s="100">
        <f>COUNT(E31:E32)</f>
        <v>2</v>
      </c>
      <c r="K20" s="99">
        <f>STDEV(E31:E32)/SQRT(COUNT(E31:E32))</f>
        <v>3.5630210766840738</v>
      </c>
      <c r="L20" s="99">
        <f t="shared" si="0"/>
        <v>54.363639187782596</v>
      </c>
      <c r="M20" s="101">
        <f t="shared" si="1"/>
        <v>6.9833929864579094</v>
      </c>
    </row>
    <row r="21" spans="1:19" ht="14.25" x14ac:dyDescent="0.45">
      <c r="A21" s="23" t="s">
        <v>175</v>
      </c>
      <c r="B21" s="94">
        <v>2</v>
      </c>
      <c r="C21" s="94">
        <v>3</v>
      </c>
      <c r="D21" s="94" t="s">
        <v>238</v>
      </c>
      <c r="E21" s="16">
        <v>2.5105016549248376</v>
      </c>
      <c r="F21" s="16"/>
      <c r="G21" s="105">
        <v>14</v>
      </c>
      <c r="H21" s="99">
        <f>AVERAGE(E33:E35)</f>
        <v>37.549094144192253</v>
      </c>
      <c r="I21" s="99">
        <f>STDEV(E33:E35)</f>
        <v>7.1466194842485153</v>
      </c>
      <c r="J21" s="100">
        <f>COUNT(E33:E35)</f>
        <v>3</v>
      </c>
      <c r="K21" s="99">
        <f>STDEV(E33:E35)/SQRT(COUNT(E33:E35))</f>
        <v>4.1261026830267049</v>
      </c>
      <c r="L21" s="99">
        <f t="shared" si="0"/>
        <v>56.847942938358351</v>
      </c>
      <c r="M21" s="101">
        <f t="shared" si="1"/>
        <v>8.0870126552464257</v>
      </c>
    </row>
    <row r="22" spans="1:19" s="21" customFormat="1" ht="14.65" thickBot="1" x14ac:dyDescent="0.5">
      <c r="A22" s="23" t="s">
        <v>170</v>
      </c>
      <c r="B22" s="94">
        <v>3</v>
      </c>
      <c r="C22" s="94">
        <v>1</v>
      </c>
      <c r="D22" s="94" t="s">
        <v>238</v>
      </c>
      <c r="E22" s="16">
        <v>34.946959753333182</v>
      </c>
      <c r="F22" s="16"/>
      <c r="G22" s="106" t="s">
        <v>234</v>
      </c>
      <c r="H22" s="102">
        <f>AVERAGE(E36:E38)</f>
        <v>-19.347492963655441</v>
      </c>
      <c r="I22" s="102">
        <f>STDEV(E36:E38)</f>
        <v>5.6076735159472826E-2</v>
      </c>
      <c r="J22" s="103">
        <f>COUNT(E36:E38)</f>
        <v>3</v>
      </c>
      <c r="K22" s="102">
        <f>STDEV(E36:E38)/SQRT(COUNT(E36:E38))</f>
        <v>3.237591813959699E-2</v>
      </c>
      <c r="L22" s="102">
        <f t="shared" si="0"/>
        <v>-4.8644169489342914E-2</v>
      </c>
      <c r="M22" s="104">
        <f t="shared" si="1"/>
        <v>6.3455633520027116E-2</v>
      </c>
      <c r="N22" s="13"/>
      <c r="O22" s="13"/>
      <c r="P22" s="13"/>
      <c r="Q22" s="13"/>
      <c r="R22" s="13"/>
      <c r="S22" s="13"/>
    </row>
    <row r="23" spans="1:19" ht="14.65" thickBot="1" x14ac:dyDescent="0.5">
      <c r="A23" s="23" t="s">
        <v>171</v>
      </c>
      <c r="B23" s="94">
        <v>3</v>
      </c>
      <c r="C23" s="94">
        <v>2</v>
      </c>
      <c r="D23" s="94" t="s">
        <v>238</v>
      </c>
      <c r="E23" s="16">
        <v>20.891095508658729</v>
      </c>
      <c r="F23" s="16"/>
      <c r="G23" s="27"/>
    </row>
    <row r="24" spans="1:19" ht="14.25" x14ac:dyDescent="0.45">
      <c r="A24" s="23" t="s">
        <v>172</v>
      </c>
      <c r="B24" s="94">
        <v>3</v>
      </c>
      <c r="C24" s="94">
        <v>3</v>
      </c>
      <c r="D24" s="94" t="s">
        <v>238</v>
      </c>
      <c r="E24" s="16">
        <v>77.069195086075979</v>
      </c>
      <c r="F24" s="16"/>
      <c r="G24" s="58" t="s">
        <v>197</v>
      </c>
      <c r="H24" s="62">
        <f t="array" ref="H24:I28">LINEST(H14:H21,G14:G21,TRUE,TRUE)</f>
        <v>0.77969605729475178</v>
      </c>
      <c r="I24" s="63">
        <v>23.994502128848584</v>
      </c>
      <c r="J24" s="108" t="s">
        <v>202</v>
      </c>
      <c r="K24" s="108"/>
      <c r="L24" s="59"/>
    </row>
    <row r="25" spans="1:19" ht="14.25" x14ac:dyDescent="0.45">
      <c r="A25" s="23" t="s">
        <v>167</v>
      </c>
      <c r="B25" s="94">
        <v>4</v>
      </c>
      <c r="C25" s="94">
        <v>1</v>
      </c>
      <c r="D25" s="94" t="s">
        <v>238</v>
      </c>
      <c r="E25" s="16">
        <v>10.373108563871462</v>
      </c>
      <c r="F25" s="16"/>
      <c r="G25" s="25" t="s">
        <v>198</v>
      </c>
      <c r="H25" s="17">
        <v>0.93647969725254687</v>
      </c>
      <c r="I25" s="22">
        <v>6.2038687715977554</v>
      </c>
      <c r="J25" s="107" t="s">
        <v>203</v>
      </c>
      <c r="K25" s="107"/>
      <c r="L25" s="60"/>
    </row>
    <row r="26" spans="1:19" ht="14.25" x14ac:dyDescent="0.45">
      <c r="A26" s="23" t="s">
        <v>168</v>
      </c>
      <c r="B26" s="94">
        <v>4</v>
      </c>
      <c r="C26" s="94">
        <v>2</v>
      </c>
      <c r="D26" s="94" t="s">
        <v>238</v>
      </c>
      <c r="E26" s="16">
        <v>2.4493677662422826</v>
      </c>
      <c r="F26" s="16"/>
      <c r="G26" s="25" t="s">
        <v>199</v>
      </c>
      <c r="H26" s="17">
        <v>0.1035668145387123</v>
      </c>
      <c r="I26" s="22">
        <v>11.772438187384331</v>
      </c>
      <c r="J26" s="107" t="s">
        <v>204</v>
      </c>
      <c r="K26" s="107"/>
      <c r="L26" s="60"/>
    </row>
    <row r="27" spans="1:19" ht="14.25" x14ac:dyDescent="0.45">
      <c r="A27" s="23" t="s">
        <v>169</v>
      </c>
      <c r="B27" s="94">
        <v>4</v>
      </c>
      <c r="C27" s="94">
        <v>3</v>
      </c>
      <c r="D27" s="94" t="s">
        <v>238</v>
      </c>
      <c r="E27" s="16">
        <v>14.841798620473682</v>
      </c>
      <c r="F27" s="16"/>
      <c r="G27" s="25" t="s">
        <v>200</v>
      </c>
      <c r="H27" s="17">
        <v>0.69319264091334654</v>
      </c>
      <c r="I27" s="18">
        <v>6</v>
      </c>
      <c r="J27" s="107" t="s">
        <v>205</v>
      </c>
      <c r="K27" s="107"/>
      <c r="L27" s="60"/>
    </row>
    <row r="28" spans="1:19" ht="14.65" thickBot="1" x14ac:dyDescent="0.5">
      <c r="A28" s="23" t="s">
        <v>164</v>
      </c>
      <c r="B28" s="94">
        <v>5</v>
      </c>
      <c r="C28" s="94">
        <v>1</v>
      </c>
      <c r="D28" s="94" t="s">
        <v>238</v>
      </c>
      <c r="E28" s="16">
        <v>15.958971134624242</v>
      </c>
      <c r="F28" s="16"/>
      <c r="G28" s="26" t="s">
        <v>201</v>
      </c>
      <c r="H28" s="20">
        <v>96.069776669060616</v>
      </c>
      <c r="I28" s="24">
        <v>831.54180525470929</v>
      </c>
      <c r="J28" s="109" t="s">
        <v>206</v>
      </c>
      <c r="K28" s="109"/>
      <c r="L28" s="61"/>
    </row>
    <row r="29" spans="1:19" ht="14.25" x14ac:dyDescent="0.45">
      <c r="A29" s="23" t="s">
        <v>165</v>
      </c>
      <c r="B29" s="94">
        <v>5</v>
      </c>
      <c r="C29" s="94">
        <v>2</v>
      </c>
      <c r="D29" s="94" t="s">
        <v>238</v>
      </c>
      <c r="E29" s="16">
        <v>31.084678431243411</v>
      </c>
      <c r="F29" s="16"/>
      <c r="G29" s="27"/>
    </row>
    <row r="30" spans="1:19" ht="14.25" x14ac:dyDescent="0.45">
      <c r="A30" s="23" t="s">
        <v>166</v>
      </c>
      <c r="B30" s="94">
        <v>5</v>
      </c>
      <c r="C30" s="94">
        <v>3</v>
      </c>
      <c r="D30" s="94" t="s">
        <v>238</v>
      </c>
      <c r="E30" s="16">
        <v>9.8633308146959706</v>
      </c>
      <c r="F30" s="16"/>
      <c r="G30" s="27"/>
    </row>
    <row r="31" spans="1:19" ht="14.25" x14ac:dyDescent="0.45">
      <c r="A31" s="23" t="s">
        <v>162</v>
      </c>
      <c r="B31" s="94">
        <v>10</v>
      </c>
      <c r="C31" s="94">
        <v>1</v>
      </c>
      <c r="D31" s="94" t="s">
        <v>238</v>
      </c>
      <c r="E31" s="16">
        <v>31.501769316932446</v>
      </c>
      <c r="F31" s="16"/>
      <c r="G31" s="27"/>
    </row>
    <row r="32" spans="1:19" ht="14.25" x14ac:dyDescent="0.45">
      <c r="A32" s="23" t="s">
        <v>163</v>
      </c>
      <c r="B32" s="94">
        <v>10</v>
      </c>
      <c r="C32" s="94">
        <v>2</v>
      </c>
      <c r="D32" s="94" t="s">
        <v>238</v>
      </c>
      <c r="E32" s="16">
        <v>38.62781147030055</v>
      </c>
      <c r="F32" s="16"/>
      <c r="G32" s="27"/>
    </row>
    <row r="33" spans="1:21" ht="14.65" customHeight="1" x14ac:dyDescent="0.45">
      <c r="A33" s="23" t="s">
        <v>159</v>
      </c>
      <c r="B33" s="94">
        <v>14</v>
      </c>
      <c r="C33" s="94">
        <v>1</v>
      </c>
      <c r="D33" s="94" t="s">
        <v>238</v>
      </c>
      <c r="E33" s="16">
        <v>40.190669753556186</v>
      </c>
      <c r="F33" s="16"/>
      <c r="G33" s="15"/>
    </row>
    <row r="34" spans="1:21" ht="14.25" x14ac:dyDescent="0.45">
      <c r="A34" s="23" t="s">
        <v>160</v>
      </c>
      <c r="B34" s="94">
        <v>14</v>
      </c>
      <c r="C34" s="94">
        <v>2</v>
      </c>
      <c r="D34" s="94" t="s">
        <v>238</v>
      </c>
      <c r="E34" s="16">
        <v>42.998884511103221</v>
      </c>
      <c r="F34" s="16"/>
      <c r="G34" s="15"/>
    </row>
    <row r="35" spans="1:21" ht="14.25" customHeight="1" x14ac:dyDescent="0.45">
      <c r="A35" s="23" t="s">
        <v>161</v>
      </c>
      <c r="B35" s="94">
        <v>14</v>
      </c>
      <c r="C35" s="94">
        <v>3</v>
      </c>
      <c r="D35" s="94" t="s">
        <v>238</v>
      </c>
      <c r="E35" s="16">
        <v>29.457728167917352</v>
      </c>
      <c r="F35" s="16"/>
      <c r="G35" s="15"/>
    </row>
    <row r="36" spans="1:21" x14ac:dyDescent="0.35">
      <c r="A36" s="19" t="s">
        <v>156</v>
      </c>
      <c r="B36" s="93">
        <v>14</v>
      </c>
      <c r="C36" s="93">
        <v>1</v>
      </c>
      <c r="D36" s="93" t="s">
        <v>237</v>
      </c>
      <c r="E36" s="16">
        <v>-19.28570172133114</v>
      </c>
      <c r="F36" s="16"/>
      <c r="G36" s="28"/>
    </row>
    <row r="37" spans="1:21" ht="14.25" customHeight="1" x14ac:dyDescent="0.35">
      <c r="A37" s="19" t="s">
        <v>157</v>
      </c>
      <c r="B37" s="93">
        <v>14</v>
      </c>
      <c r="C37" s="93">
        <v>2</v>
      </c>
      <c r="D37" s="93" t="s">
        <v>237</v>
      </c>
      <c r="E37" s="16">
        <v>-19.361626066953022</v>
      </c>
      <c r="F37" s="16"/>
      <c r="G37" s="28"/>
    </row>
    <row r="38" spans="1:21" x14ac:dyDescent="0.35">
      <c r="A38" s="19" t="s">
        <v>158</v>
      </c>
      <c r="B38" s="93">
        <v>14</v>
      </c>
      <c r="C38" s="93">
        <v>3</v>
      </c>
      <c r="D38" s="93" t="s">
        <v>237</v>
      </c>
      <c r="E38" s="16">
        <v>-19.395151102682167</v>
      </c>
      <c r="F38" s="16"/>
      <c r="G38" s="16"/>
      <c r="H38" s="16"/>
    </row>
    <row r="39" spans="1:21" x14ac:dyDescent="0.35">
      <c r="F39" s="16"/>
      <c r="G39" s="16"/>
    </row>
    <row r="40" spans="1:21" x14ac:dyDescent="0.35">
      <c r="F40" s="16"/>
    </row>
    <row r="41" spans="1:21" x14ac:dyDescent="0.35">
      <c r="F41" s="16"/>
    </row>
    <row r="42" spans="1:21" x14ac:dyDescent="0.35">
      <c r="F42" s="16"/>
    </row>
    <row r="45" spans="1:21" ht="12.75" x14ac:dyDescent="0.35">
      <c r="U45"/>
    </row>
  </sheetData>
  <mergeCells count="1">
    <mergeCell ref="G11:M11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workbookViewId="0"/>
  </sheetViews>
  <sheetFormatPr defaultRowHeight="14.25" x14ac:dyDescent="0.45"/>
  <cols>
    <col min="1" max="1" width="18.86328125" style="116" customWidth="1"/>
    <col min="2" max="2" width="13" style="116" bestFit="1" customWidth="1"/>
    <col min="3" max="3" width="13.46484375" style="116" bestFit="1" customWidth="1"/>
    <col min="4" max="4" width="9.33203125" style="116" bestFit="1" customWidth="1"/>
    <col min="5" max="6" width="13" style="116" bestFit="1" customWidth="1"/>
    <col min="7" max="7" width="17.265625" style="116" customWidth="1"/>
    <col min="8" max="16384" width="9.06640625" style="116"/>
  </cols>
  <sheetData>
    <row r="1" spans="1:8" ht="21" x14ac:dyDescent="0.65">
      <c r="A1" s="115" t="s">
        <v>249</v>
      </c>
    </row>
    <row r="2" spans="1:8" x14ac:dyDescent="0.45">
      <c r="A2" s="116" t="s">
        <v>250</v>
      </c>
    </row>
    <row r="3" spans="1:8" x14ac:dyDescent="0.45">
      <c r="A3" s="116" t="s">
        <v>251</v>
      </c>
    </row>
    <row r="4" spans="1:8" x14ac:dyDescent="0.45">
      <c r="A4" s="116" t="s">
        <v>252</v>
      </c>
    </row>
    <row r="5" spans="1:8" x14ac:dyDescent="0.45">
      <c r="A5" s="116" t="s">
        <v>253</v>
      </c>
    </row>
    <row r="6" spans="1:8" x14ac:dyDescent="0.45">
      <c r="A6" s="116" t="s">
        <v>254</v>
      </c>
    </row>
    <row r="7" spans="1:8" x14ac:dyDescent="0.45">
      <c r="A7" s="116" t="s">
        <v>255</v>
      </c>
    </row>
    <row r="9" spans="1:8" ht="71.25" x14ac:dyDescent="0.45">
      <c r="A9" s="117" t="s">
        <v>256</v>
      </c>
      <c r="B9" s="117" t="s">
        <v>257</v>
      </c>
      <c r="C9" s="117" t="s">
        <v>258</v>
      </c>
      <c r="D9" s="117" t="s">
        <v>264</v>
      </c>
      <c r="E9" s="117" t="s">
        <v>266</v>
      </c>
      <c r="F9" s="117" t="s">
        <v>265</v>
      </c>
      <c r="G9" s="117" t="s">
        <v>267</v>
      </c>
      <c r="H9" s="117" t="s">
        <v>259</v>
      </c>
    </row>
    <row r="10" spans="1:8" x14ac:dyDescent="0.45">
      <c r="A10" s="123" t="s">
        <v>271</v>
      </c>
      <c r="B10" s="116">
        <v>4.649</v>
      </c>
      <c r="C10" s="116">
        <v>3.427</v>
      </c>
      <c r="D10" s="118">
        <f>(4/3)*PI()*((B10*C10*C10))</f>
        <v>228.70537125772069</v>
      </c>
      <c r="E10" s="118">
        <f t="shared" ref="E10:E19" si="0">D10/$C$31</f>
        <v>436.79508416800002</v>
      </c>
      <c r="F10" s="118">
        <f t="shared" ref="F10:F19" si="1">D10/$C$32</f>
        <v>54599.385520999989</v>
      </c>
      <c r="G10" s="118">
        <f t="shared" ref="G10:G19" si="2">(D10/1)*$C$33</f>
        <v>6906.9022119831643</v>
      </c>
      <c r="H10" s="118">
        <f t="shared" ref="H10:H19" si="3">(D10/$C$31)*$C$33</f>
        <v>13191.211541873599</v>
      </c>
    </row>
    <row r="11" spans="1:8" x14ac:dyDescent="0.45">
      <c r="A11" s="123" t="s">
        <v>270</v>
      </c>
      <c r="B11" s="116">
        <v>8.3919999999999995</v>
      </c>
      <c r="C11" s="116">
        <v>4.4219999999999997</v>
      </c>
      <c r="D11" s="118">
        <f t="shared" ref="D11:D19" si="4">(4/3)*PI()*((B11*C11*C11))</f>
        <v>687.37156274708821</v>
      </c>
      <c r="E11" s="118">
        <f t="shared" si="0"/>
        <v>1312.7829834239999</v>
      </c>
      <c r="F11" s="118">
        <f t="shared" si="1"/>
        <v>164097.87292799997</v>
      </c>
      <c r="G11" s="118">
        <f t="shared" si="2"/>
        <v>20758.621194962063</v>
      </c>
      <c r="H11" s="118">
        <f t="shared" si="3"/>
        <v>39646.046099404797</v>
      </c>
    </row>
    <row r="12" spans="1:8" x14ac:dyDescent="0.45">
      <c r="A12" s="123" t="s">
        <v>272</v>
      </c>
      <c r="B12" s="116">
        <v>12.762</v>
      </c>
      <c r="C12" s="116">
        <v>7.7839999999999998</v>
      </c>
      <c r="D12" s="118">
        <f t="shared" si="4"/>
        <v>3239.0153345746198</v>
      </c>
      <c r="E12" s="118">
        <f t="shared" si="0"/>
        <v>6186.0636149760003</v>
      </c>
      <c r="F12" s="118">
        <f t="shared" si="1"/>
        <v>773257.95187199989</v>
      </c>
      <c r="G12" s="118">
        <f t="shared" si="2"/>
        <v>97818.263104153521</v>
      </c>
      <c r="H12" s="118">
        <f t="shared" si="3"/>
        <v>186819.12117227519</v>
      </c>
    </row>
    <row r="13" spans="1:8" x14ac:dyDescent="0.45">
      <c r="A13" s="123" t="s">
        <v>273</v>
      </c>
      <c r="B13" s="116">
        <v>11.574</v>
      </c>
      <c r="C13" s="116">
        <v>6.2190000000000003</v>
      </c>
      <c r="D13" s="118">
        <f t="shared" si="4"/>
        <v>1875.0515018794704</v>
      </c>
      <c r="E13" s="118">
        <f t="shared" si="0"/>
        <v>3581.0845809120001</v>
      </c>
      <c r="F13" s="118">
        <f t="shared" si="1"/>
        <v>447635.57261399995</v>
      </c>
      <c r="G13" s="118">
        <f t="shared" si="2"/>
        <v>56626.555356760007</v>
      </c>
      <c r="H13" s="118">
        <f t="shared" si="3"/>
        <v>108148.7543435424</v>
      </c>
    </row>
    <row r="14" spans="1:8" x14ac:dyDescent="0.45">
      <c r="A14" s="123" t="s">
        <v>274</v>
      </c>
      <c r="B14" s="116">
        <v>2.77</v>
      </c>
      <c r="C14" s="116">
        <v>1.696</v>
      </c>
      <c r="D14" s="118">
        <f t="shared" si="4"/>
        <v>33.374907768963652</v>
      </c>
      <c r="E14" s="118">
        <f t="shared" si="0"/>
        <v>63.741378559999994</v>
      </c>
      <c r="F14" s="118">
        <f t="shared" si="1"/>
        <v>7967.6723199999979</v>
      </c>
      <c r="G14" s="118">
        <f t="shared" si="2"/>
        <v>1007.9222146227023</v>
      </c>
      <c r="H14" s="118">
        <f t="shared" si="3"/>
        <v>1924.9896325119998</v>
      </c>
    </row>
    <row r="15" spans="1:8" x14ac:dyDescent="0.45">
      <c r="A15" s="123" t="s">
        <v>274</v>
      </c>
      <c r="B15" s="116">
        <v>1.988</v>
      </c>
      <c r="C15" s="116">
        <v>1.5269999999999999</v>
      </c>
      <c r="D15" s="118">
        <f t="shared" si="4"/>
        <v>19.417041707687734</v>
      </c>
      <c r="E15" s="118">
        <f t="shared" si="0"/>
        <v>37.083818015999995</v>
      </c>
      <c r="F15" s="118">
        <f t="shared" si="1"/>
        <v>4635.4772519999988</v>
      </c>
      <c r="G15" s="118">
        <f t="shared" si="2"/>
        <v>586.39465957216953</v>
      </c>
      <c r="H15" s="118">
        <f t="shared" si="3"/>
        <v>1119.9313040831998</v>
      </c>
    </row>
    <row r="16" spans="1:8" x14ac:dyDescent="0.45">
      <c r="A16" s="123" t="s">
        <v>274</v>
      </c>
      <c r="B16" s="116">
        <v>1.9530000000000001</v>
      </c>
      <c r="C16" s="116">
        <v>1.7150000000000001</v>
      </c>
      <c r="D16" s="118">
        <f t="shared" si="4"/>
        <v>24.061300740052282</v>
      </c>
      <c r="E16" s="118">
        <f t="shared" si="0"/>
        <v>45.953699400000005</v>
      </c>
      <c r="F16" s="118">
        <f t="shared" si="1"/>
        <v>5744.2124249999997</v>
      </c>
      <c r="G16" s="118">
        <f t="shared" si="2"/>
        <v>726.65128234957888</v>
      </c>
      <c r="H16" s="118">
        <f t="shared" si="3"/>
        <v>1387.8017218800001</v>
      </c>
    </row>
    <row r="17" spans="1:8" x14ac:dyDescent="0.45">
      <c r="A17" s="123" t="s">
        <v>275</v>
      </c>
      <c r="B17" s="116">
        <v>10.884</v>
      </c>
      <c r="C17" s="116">
        <v>7.516</v>
      </c>
      <c r="D17" s="118">
        <f t="shared" si="4"/>
        <v>2575.4355445895858</v>
      </c>
      <c r="E17" s="118">
        <f t="shared" si="0"/>
        <v>4918.7195704320002</v>
      </c>
      <c r="F17" s="118">
        <f t="shared" si="1"/>
        <v>614839.94630399998</v>
      </c>
      <c r="G17" s="118">
        <f t="shared" si="2"/>
        <v>77778.153446605487</v>
      </c>
      <c r="H17" s="118">
        <f t="shared" si="3"/>
        <v>148545.3310270464</v>
      </c>
    </row>
    <row r="18" spans="1:8" x14ac:dyDescent="0.45">
      <c r="A18" s="123" t="s">
        <v>277</v>
      </c>
      <c r="B18" s="116">
        <v>4.5250000000000004</v>
      </c>
      <c r="C18" s="116">
        <v>3.63</v>
      </c>
      <c r="D18" s="118">
        <f t="shared" si="4"/>
        <v>249.7585951637603</v>
      </c>
      <c r="E18" s="118">
        <f t="shared" si="0"/>
        <v>477.00378000000001</v>
      </c>
      <c r="F18" s="118">
        <f t="shared" si="1"/>
        <v>59625.472499999989</v>
      </c>
      <c r="G18" s="118">
        <f t="shared" si="2"/>
        <v>7542.7095739455608</v>
      </c>
      <c r="H18" s="118">
        <f t="shared" si="3"/>
        <v>14405.514155999999</v>
      </c>
    </row>
    <row r="19" spans="1:8" x14ac:dyDescent="0.45">
      <c r="A19" s="123" t="s">
        <v>276</v>
      </c>
      <c r="B19" s="116">
        <v>7.4390000000000001</v>
      </c>
      <c r="C19" s="116">
        <v>6.6520000000000001</v>
      </c>
      <c r="D19" s="118">
        <f t="shared" si="4"/>
        <v>1378.8202375255548</v>
      </c>
      <c r="E19" s="118">
        <f t="shared" si="0"/>
        <v>2633.352677248</v>
      </c>
      <c r="F19" s="118">
        <f t="shared" si="1"/>
        <v>329169.0846559999</v>
      </c>
      <c r="G19" s="118">
        <f t="shared" si="2"/>
        <v>41640.371173271757</v>
      </c>
      <c r="H19" s="118">
        <f t="shared" si="3"/>
        <v>79527.2508528896</v>
      </c>
    </row>
    <row r="20" spans="1:8" x14ac:dyDescent="0.45">
      <c r="D20" s="118"/>
      <c r="E20" s="118"/>
      <c r="F20" s="118"/>
      <c r="G20" s="118"/>
      <c r="H20" s="118"/>
    </row>
    <row r="21" spans="1:8" x14ac:dyDescent="0.45">
      <c r="A21" s="119" t="s">
        <v>2</v>
      </c>
      <c r="B21" s="116">
        <f t="shared" ref="B21:H21" si="5">AVERAGE(B10:B19)</f>
        <v>6.6936000000000009</v>
      </c>
      <c r="C21" s="116">
        <f t="shared" si="5"/>
        <v>4.458800000000001</v>
      </c>
      <c r="D21" s="118">
        <f t="shared" si="5"/>
        <v>1031.1011397954503</v>
      </c>
      <c r="E21" s="118">
        <f t="shared" si="5"/>
        <v>1969.2581187136002</v>
      </c>
      <c r="F21" s="118">
        <f t="shared" si="5"/>
        <v>246157.26483919992</v>
      </c>
      <c r="G21" s="118">
        <f t="shared" si="5"/>
        <v>31139.254421822599</v>
      </c>
      <c r="H21" s="118">
        <f t="shared" si="5"/>
        <v>59471.59518515072</v>
      </c>
    </row>
    <row r="22" spans="1:8" x14ac:dyDescent="0.45">
      <c r="A22" s="119" t="s">
        <v>260</v>
      </c>
      <c r="B22" s="116">
        <f t="shared" ref="B22:H22" si="6">MEDIAN(B10:B19)</f>
        <v>6.0440000000000005</v>
      </c>
      <c r="C22" s="116">
        <f t="shared" si="6"/>
        <v>4.0259999999999998</v>
      </c>
      <c r="D22" s="118">
        <f t="shared" si="6"/>
        <v>468.56507895542427</v>
      </c>
      <c r="E22" s="118">
        <f t="shared" si="6"/>
        <v>894.89338171199995</v>
      </c>
      <c r="F22" s="118">
        <f t="shared" si="6"/>
        <v>111861.67271399999</v>
      </c>
      <c r="G22" s="118">
        <f t="shared" si="6"/>
        <v>14150.665384453812</v>
      </c>
      <c r="H22" s="118">
        <f t="shared" si="6"/>
        <v>27025.780127702397</v>
      </c>
    </row>
    <row r="23" spans="1:8" x14ac:dyDescent="0.45">
      <c r="A23" s="119" t="s">
        <v>3</v>
      </c>
      <c r="B23" s="116">
        <f t="shared" ref="B23:H23" si="7">STDEV(B10:B19)</f>
        <v>4.089787150125705</v>
      </c>
      <c r="C23" s="116">
        <f t="shared" si="7"/>
        <v>2.4454421458887303</v>
      </c>
      <c r="D23" s="118">
        <f t="shared" si="7"/>
        <v>1178.4448970913113</v>
      </c>
      <c r="E23" s="118">
        <f t="shared" si="7"/>
        <v>2250.6639664020254</v>
      </c>
      <c r="F23" s="118">
        <f t="shared" si="7"/>
        <v>281332.99580025312</v>
      </c>
      <c r="G23" s="118">
        <f t="shared" si="7"/>
        <v>35589.03589215759</v>
      </c>
      <c r="H23" s="118">
        <f t="shared" si="7"/>
        <v>67970.051785341144</v>
      </c>
    </row>
    <row r="24" spans="1:8" x14ac:dyDescent="0.45">
      <c r="A24" s="119" t="s">
        <v>131</v>
      </c>
      <c r="B24" s="116">
        <f t="shared" ref="B24:H24" si="8">COUNT(B10:B19)</f>
        <v>10</v>
      </c>
      <c r="C24" s="116">
        <f t="shared" si="8"/>
        <v>10</v>
      </c>
      <c r="D24" s="116">
        <f t="shared" si="8"/>
        <v>10</v>
      </c>
      <c r="E24" s="116">
        <f t="shared" si="8"/>
        <v>10</v>
      </c>
      <c r="F24" s="116">
        <f t="shared" si="8"/>
        <v>10</v>
      </c>
      <c r="G24" s="116">
        <f t="shared" si="8"/>
        <v>10</v>
      </c>
      <c r="H24" s="116">
        <f t="shared" si="8"/>
        <v>10</v>
      </c>
    </row>
    <row r="25" spans="1:8" x14ac:dyDescent="0.45">
      <c r="A25" s="119" t="s">
        <v>1</v>
      </c>
      <c r="B25" s="116">
        <f>B23/SQRT(B24)</f>
        <v>1.2933042539686219</v>
      </c>
      <c r="C25" s="116">
        <f t="shared" ref="C25:H25" si="9">C23/SQRT(C24)</f>
        <v>0.77331670671781538</v>
      </c>
      <c r="D25" s="118">
        <f t="shared" si="9"/>
        <v>372.65699718112785</v>
      </c>
      <c r="E25" s="118">
        <f t="shared" si="9"/>
        <v>711.72243814990804</v>
      </c>
      <c r="F25" s="118">
        <f t="shared" si="9"/>
        <v>88965.304768738482</v>
      </c>
      <c r="G25" s="118">
        <f t="shared" si="9"/>
        <v>11254.241314870056</v>
      </c>
      <c r="H25" s="118">
        <f t="shared" si="9"/>
        <v>21494.017632127216</v>
      </c>
    </row>
    <row r="26" spans="1:8" x14ac:dyDescent="0.45">
      <c r="A26" s="119" t="s">
        <v>195</v>
      </c>
      <c r="B26" s="116">
        <f>CONFIDENCE(0.05,B23,B24)</f>
        <v>2.5348297588309414</v>
      </c>
      <c r="C26" s="116">
        <f t="shared" ref="C26:H26" si="10">CONFIDENCE(0.05,C23,C24)</f>
        <v>1.5156728938100414</v>
      </c>
      <c r="D26" s="118">
        <f t="shared" si="10"/>
        <v>730.39429306185491</v>
      </c>
      <c r="E26" s="118">
        <f t="shared" si="10"/>
        <v>1394.9503457628557</v>
      </c>
      <c r="F26" s="118">
        <f t="shared" si="10"/>
        <v>174368.79322035692</v>
      </c>
      <c r="G26" s="118">
        <f t="shared" si="10"/>
        <v>22057.907650468009</v>
      </c>
      <c r="H26" s="118">
        <f t="shared" si="10"/>
        <v>42127.500442038225</v>
      </c>
    </row>
    <row r="30" spans="1:8" x14ac:dyDescent="0.45">
      <c r="C30" s="121"/>
      <c r="D30" s="121"/>
    </row>
    <row r="31" spans="1:8" x14ac:dyDescent="0.45">
      <c r="B31" s="122" t="s">
        <v>268</v>
      </c>
      <c r="C31" s="116">
        <f>(4/3)*PI()*(0.5^3)</f>
        <v>0.52359877559829882</v>
      </c>
      <c r="D31" s="116" t="s">
        <v>261</v>
      </c>
    </row>
    <row r="32" spans="1:8" x14ac:dyDescent="0.45">
      <c r="B32" s="122" t="s">
        <v>269</v>
      </c>
      <c r="C32" s="116">
        <f>(4/3)*PI()*(0.1^3)</f>
        <v>4.1887902047863914E-3</v>
      </c>
      <c r="D32" s="116" t="s">
        <v>261</v>
      </c>
    </row>
    <row r="33" spans="2:5" x14ac:dyDescent="0.45">
      <c r="B33" s="122" t="s">
        <v>289</v>
      </c>
      <c r="C33" s="116">
        <v>30.2</v>
      </c>
      <c r="D33" s="116" t="s">
        <v>262</v>
      </c>
      <c r="E33" s="121" t="s">
        <v>288</v>
      </c>
    </row>
    <row r="34" spans="2:5" x14ac:dyDescent="0.45">
      <c r="B34" s="120" t="s">
        <v>263</v>
      </c>
      <c r="C34" s="116">
        <v>1</v>
      </c>
      <c r="D34" s="116" t="s">
        <v>261</v>
      </c>
      <c r="E34" s="121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Natural Stable Isotopes</vt:lpstr>
      <vt:lpstr>Isotope stats results</vt:lpstr>
      <vt:lpstr>13C labeling</vt:lpstr>
      <vt:lpstr>Sponge fecal pellets</vt:lpstr>
    </vt:vector>
  </TitlesOfParts>
  <Company>UofA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Kahn</dc:creator>
  <cp:lastModifiedBy>User</cp:lastModifiedBy>
  <cp:lastPrinted>2012-05-01T17:53:47Z</cp:lastPrinted>
  <dcterms:created xsi:type="dcterms:W3CDTF">2012-05-01T15:17:30Z</dcterms:created>
  <dcterms:modified xsi:type="dcterms:W3CDTF">2017-06-02T17:48:05Z</dcterms:modified>
</cp:coreProperties>
</file>